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585" yWindow="-225" windowWidth="9720" windowHeight="7320" activeTab="2"/>
  </bookViews>
  <sheets>
    <sheet name="Лист1" sheetId="1" r:id="rId1"/>
    <sheet name="Лист2" sheetId="2" r:id="rId2"/>
    <sheet name="Лист3" sheetId="3" r:id="rId3"/>
  </sheets>
  <definedNames>
    <definedName name="_Par406" localSheetId="2">Лист3!$B$102</definedName>
    <definedName name="_Par422" localSheetId="2">Лист3!#REF!</definedName>
    <definedName name="_Par439" localSheetId="2">Лист3!#REF!</definedName>
    <definedName name="_Par457" localSheetId="2">Лист3!#REF!</definedName>
    <definedName name="_Par515" localSheetId="2">Лист3!$B$106</definedName>
    <definedName name="_Par551" localSheetId="2">Лист3!$A$1208</definedName>
    <definedName name="_Par558" localSheetId="2">Лист3!$B$1211</definedName>
  </definedNames>
  <calcPr calcId="125725"/>
</workbook>
</file>

<file path=xl/calcChain.xml><?xml version="1.0" encoding="utf-8"?>
<calcChain xmlns="http://schemas.openxmlformats.org/spreadsheetml/2006/main">
  <c r="G530" i="3"/>
  <c r="H530"/>
  <c r="G18" l="1"/>
  <c r="G9" l="1"/>
  <c r="G16"/>
  <c r="H112"/>
  <c r="H103"/>
  <c r="H115"/>
  <c r="H212" l="1"/>
  <c r="G212"/>
  <c r="H98" l="1"/>
  <c r="H97"/>
  <c r="G97"/>
  <c r="G112"/>
  <c r="H1377"/>
  <c r="G1377"/>
  <c r="G157"/>
  <c r="H157"/>
  <c r="H1162"/>
  <c r="G1162"/>
  <c r="H805"/>
  <c r="H410" l="1"/>
  <c r="H1188"/>
  <c r="H1189"/>
  <c r="G1188"/>
  <c r="G1186" s="1"/>
  <c r="G1184"/>
  <c r="G1189" s="1"/>
  <c r="H1205"/>
  <c r="G1205"/>
  <c r="G1482"/>
  <c r="G805" l="1"/>
  <c r="C122" l="1"/>
  <c r="H121"/>
  <c r="G121"/>
  <c r="F121"/>
  <c r="E121"/>
  <c r="D121"/>
  <c r="C121"/>
  <c r="G956" l="1"/>
  <c r="D961"/>
  <c r="D959" s="1"/>
  <c r="E961"/>
  <c r="E959" s="1"/>
  <c r="F961"/>
  <c r="F959" s="1"/>
  <c r="G961"/>
  <c r="H961"/>
  <c r="I961"/>
  <c r="I959" s="1"/>
  <c r="C1481"/>
  <c r="C1480"/>
  <c r="I1479"/>
  <c r="H1479"/>
  <c r="G1479"/>
  <c r="F1479"/>
  <c r="E1479"/>
  <c r="D1479"/>
  <c r="C1478"/>
  <c r="C1477"/>
  <c r="I1476"/>
  <c r="I1475" s="1"/>
  <c r="H1476"/>
  <c r="G1476"/>
  <c r="F1476"/>
  <c r="E1476"/>
  <c r="D1476"/>
  <c r="C1474"/>
  <c r="C1470" s="1"/>
  <c r="C1473"/>
  <c r="H1472"/>
  <c r="G1472"/>
  <c r="F1472"/>
  <c r="E1472"/>
  <c r="D1472"/>
  <c r="C1472"/>
  <c r="F1470"/>
  <c r="E1470"/>
  <c r="D1470"/>
  <c r="H1469"/>
  <c r="G1469"/>
  <c r="F1469"/>
  <c r="H1475" l="1"/>
  <c r="G1475" s="1"/>
  <c r="F1475" s="1"/>
  <c r="C1479"/>
  <c r="G959"/>
  <c r="H959"/>
  <c r="E1475"/>
  <c r="D1475" s="1"/>
  <c r="C1475" s="1"/>
  <c r="C1476"/>
  <c r="E1469"/>
  <c r="E1468" s="1"/>
  <c r="D1469"/>
  <c r="C1469" s="1"/>
  <c r="C1468" s="1"/>
  <c r="I1466" s="1"/>
  <c r="I1468"/>
  <c r="G1468"/>
  <c r="F1468"/>
  <c r="F1466"/>
  <c r="E1466"/>
  <c r="D1466"/>
  <c r="I1465"/>
  <c r="H1465"/>
  <c r="G1465"/>
  <c r="F1465"/>
  <c r="E1465"/>
  <c r="D1465"/>
  <c r="I1464"/>
  <c r="H1464"/>
  <c r="G1464" s="1"/>
  <c r="F1464" s="1"/>
  <c r="E1464" s="1"/>
  <c r="D1464" s="1"/>
  <c r="C1464" s="1"/>
  <c r="I1463" s="1"/>
  <c r="H1463"/>
  <c r="G1463"/>
  <c r="F1463"/>
  <c r="E1463"/>
  <c r="E1462" s="1"/>
  <c r="D1463"/>
  <c r="I1460"/>
  <c r="H1460"/>
  <c r="G1460" s="1"/>
  <c r="C1457"/>
  <c r="C1456"/>
  <c r="C1455"/>
  <c r="C1454"/>
  <c r="F1453"/>
  <c r="E1453"/>
  <c r="D1453"/>
  <c r="C1448"/>
  <c r="C1447"/>
  <c r="C1446"/>
  <c r="H1425"/>
  <c r="H1421" s="1"/>
  <c r="G1425"/>
  <c r="F1425"/>
  <c r="F1421" s="1"/>
  <c r="E1425"/>
  <c r="E1421" s="1"/>
  <c r="D1425"/>
  <c r="G1421"/>
  <c r="D1421"/>
  <c r="C1407"/>
  <c r="F1407"/>
  <c r="E1407"/>
  <c r="D1407"/>
  <c r="C1405"/>
  <c r="C1404"/>
  <c r="I1403"/>
  <c r="H1403"/>
  <c r="G1403"/>
  <c r="F1403"/>
  <c r="E1403"/>
  <c r="D1403"/>
  <c r="C1401"/>
  <c r="I1399"/>
  <c r="H1399"/>
  <c r="G1399"/>
  <c r="F1399"/>
  <c r="E1399"/>
  <c r="D1399"/>
  <c r="C1399"/>
  <c r="C1397"/>
  <c r="I1395"/>
  <c r="H1395"/>
  <c r="G1395"/>
  <c r="F1395"/>
  <c r="E1395"/>
  <c r="D1395"/>
  <c r="C1395"/>
  <c r="C1393"/>
  <c r="I1391"/>
  <c r="H1391"/>
  <c r="G1391"/>
  <c r="F1391"/>
  <c r="E1391"/>
  <c r="D1391"/>
  <c r="C1391"/>
  <c r="C1389"/>
  <c r="C1387" s="1"/>
  <c r="I1387"/>
  <c r="H1387"/>
  <c r="G1387"/>
  <c r="F1387"/>
  <c r="E1387"/>
  <c r="D1387"/>
  <c r="C1386"/>
  <c r="C1385"/>
  <c r="I1383"/>
  <c r="H1383"/>
  <c r="G1383"/>
  <c r="F1383"/>
  <c r="E1383"/>
  <c r="D1383"/>
  <c r="C1383"/>
  <c r="C1381"/>
  <c r="I1379"/>
  <c r="H1379"/>
  <c r="G1379"/>
  <c r="F1379"/>
  <c r="E1379"/>
  <c r="D1379"/>
  <c r="C1379"/>
  <c r="H1372"/>
  <c r="G1375"/>
  <c r="F1377"/>
  <c r="F1372" s="1"/>
  <c r="E1377"/>
  <c r="E1375" s="1"/>
  <c r="D1377"/>
  <c r="D1375" s="1"/>
  <c r="C1376"/>
  <c r="F1375"/>
  <c r="C1371"/>
  <c r="C1367"/>
  <c r="C1365" s="1"/>
  <c r="I1365"/>
  <c r="H1365"/>
  <c r="G1365"/>
  <c r="F1365"/>
  <c r="E1365"/>
  <c r="D1365"/>
  <c r="C1363"/>
  <c r="C1361" s="1"/>
  <c r="I1361"/>
  <c r="H1361"/>
  <c r="G1361"/>
  <c r="F1361"/>
  <c r="E1361"/>
  <c r="D1361"/>
  <c r="C1359"/>
  <c r="C1358"/>
  <c r="I1357"/>
  <c r="H1357"/>
  <c r="G1357"/>
  <c r="F1357"/>
  <c r="E1357"/>
  <c r="D1357"/>
  <c r="C1357"/>
  <c r="C1355"/>
  <c r="I1353"/>
  <c r="H1353"/>
  <c r="G1353"/>
  <c r="F1353"/>
  <c r="E1353"/>
  <c r="D1353"/>
  <c r="C1353"/>
  <c r="C1351"/>
  <c r="I1349"/>
  <c r="H1349"/>
  <c r="G1349"/>
  <c r="F1349"/>
  <c r="E1349"/>
  <c r="D1349"/>
  <c r="E1347"/>
  <c r="C1347" s="1"/>
  <c r="C1345" s="1"/>
  <c r="I1345"/>
  <c r="H1345"/>
  <c r="G1345"/>
  <c r="F1345"/>
  <c r="D1345"/>
  <c r="C1344"/>
  <c r="C1343"/>
  <c r="C1342"/>
  <c r="I1341"/>
  <c r="H1341"/>
  <c r="G1341"/>
  <c r="F1341"/>
  <c r="E1341"/>
  <c r="D1341"/>
  <c r="C1340"/>
  <c r="F1339"/>
  <c r="C1339" s="1"/>
  <c r="I1337"/>
  <c r="H1337"/>
  <c r="G1337"/>
  <c r="F1337"/>
  <c r="E1337"/>
  <c r="D1337"/>
  <c r="C1331"/>
  <c r="C1330"/>
  <c r="C1329"/>
  <c r="I1328"/>
  <c r="H1328"/>
  <c r="G1328"/>
  <c r="F1328"/>
  <c r="E1328"/>
  <c r="D1328"/>
  <c r="C1327"/>
  <c r="C1326"/>
  <c r="C1325"/>
  <c r="I1324"/>
  <c r="H1324"/>
  <c r="G1324"/>
  <c r="F1324"/>
  <c r="E1324"/>
  <c r="D1324"/>
  <c r="C1323"/>
  <c r="C1322"/>
  <c r="I1320"/>
  <c r="H1320"/>
  <c r="G1320"/>
  <c r="F1320"/>
  <c r="E1320"/>
  <c r="D1320"/>
  <c r="C1318"/>
  <c r="I1316"/>
  <c r="H1316"/>
  <c r="G1316"/>
  <c r="F1316"/>
  <c r="E1316"/>
  <c r="D1316"/>
  <c r="C1316" s="1"/>
  <c r="C1315"/>
  <c r="C1314"/>
  <c r="C1313"/>
  <c r="I1312"/>
  <c r="H1312"/>
  <c r="G1312"/>
  <c r="F1312"/>
  <c r="E1312"/>
  <c r="D1312"/>
  <c r="C1311"/>
  <c r="C1310"/>
  <c r="C1309"/>
  <c r="I1308"/>
  <c r="H1308"/>
  <c r="G1308"/>
  <c r="F1308"/>
  <c r="E1308"/>
  <c r="D1308"/>
  <c r="C1307"/>
  <c r="C1306"/>
  <c r="C1305"/>
  <c r="I1304"/>
  <c r="H1304"/>
  <c r="G1304"/>
  <c r="F1304"/>
  <c r="E1304"/>
  <c r="D1304"/>
  <c r="C1303"/>
  <c r="C1300" s="1"/>
  <c r="C1302"/>
  <c r="C1301"/>
  <c r="I1300"/>
  <c r="H1300"/>
  <c r="G1300"/>
  <c r="F1300"/>
  <c r="E1300"/>
  <c r="D1300"/>
  <c r="C1299"/>
  <c r="C1298"/>
  <c r="C1297"/>
  <c r="I1296"/>
  <c r="H1296"/>
  <c r="G1296"/>
  <c r="F1296"/>
  <c r="E1296"/>
  <c r="D1296"/>
  <c r="C1295"/>
  <c r="C1294"/>
  <c r="C1293"/>
  <c r="I1292"/>
  <c r="H1292"/>
  <c r="G1292"/>
  <c r="F1292"/>
  <c r="E1292"/>
  <c r="D1292"/>
  <c r="I1290"/>
  <c r="I1277" s="1"/>
  <c r="F1290"/>
  <c r="F1288" s="1"/>
  <c r="E1290"/>
  <c r="D1290"/>
  <c r="D1288" s="1"/>
  <c r="H1288"/>
  <c r="G1288"/>
  <c r="E1288"/>
  <c r="C1282"/>
  <c r="C1281"/>
  <c r="I1280"/>
  <c r="H1280"/>
  <c r="G1280"/>
  <c r="F1280"/>
  <c r="E1280"/>
  <c r="D1280"/>
  <c r="H1277"/>
  <c r="G1277"/>
  <c r="E1277"/>
  <c r="C1292" l="1"/>
  <c r="I1462"/>
  <c r="C1308"/>
  <c r="C1290"/>
  <c r="C1403"/>
  <c r="D1462"/>
  <c r="H1462"/>
  <c r="F1460"/>
  <c r="E1372"/>
  <c r="F1277"/>
  <c r="F1275" s="1"/>
  <c r="C1337"/>
  <c r="D1335"/>
  <c r="D1333" s="1"/>
  <c r="H1335"/>
  <c r="H1333" s="1"/>
  <c r="D1461"/>
  <c r="F1462"/>
  <c r="E1461"/>
  <c r="D1468"/>
  <c r="C1304"/>
  <c r="C1328"/>
  <c r="E1460"/>
  <c r="D1460" s="1"/>
  <c r="C1463"/>
  <c r="C1465"/>
  <c r="F1461"/>
  <c r="G1462"/>
  <c r="E1335"/>
  <c r="F1459"/>
  <c r="C1312"/>
  <c r="C1349"/>
  <c r="C1280"/>
  <c r="G1335"/>
  <c r="G1333" s="1"/>
  <c r="I1288"/>
  <c r="C1296"/>
  <c r="C1324"/>
  <c r="F1335"/>
  <c r="C1466"/>
  <c r="C1461" s="1"/>
  <c r="H1461"/>
  <c r="H1459" s="1"/>
  <c r="G1461"/>
  <c r="G1459" s="1"/>
  <c r="C1460"/>
  <c r="D1277"/>
  <c r="C1320"/>
  <c r="C1341"/>
  <c r="C1335" s="1"/>
  <c r="C1333" s="1"/>
  <c r="E1345"/>
  <c r="D1372"/>
  <c r="D1370" s="1"/>
  <c r="H1375"/>
  <c r="G1372"/>
  <c r="C1288"/>
  <c r="C1425"/>
  <c r="C1421" s="1"/>
  <c r="C1453"/>
  <c r="H1452"/>
  <c r="C1377"/>
  <c r="C1375" s="1"/>
  <c r="H1370"/>
  <c r="I1333"/>
  <c r="C1277"/>
  <c r="I1276"/>
  <c r="I1275" s="1"/>
  <c r="H1276"/>
  <c r="G1276"/>
  <c r="G1275" s="1"/>
  <c r="E1276"/>
  <c r="D1276"/>
  <c r="G1370" l="1"/>
  <c r="F1370" s="1"/>
  <c r="C1462"/>
  <c r="H1275"/>
  <c r="E1459"/>
  <c r="E1370"/>
  <c r="C1372"/>
  <c r="C1370" s="1"/>
  <c r="D1459"/>
  <c r="C1276"/>
  <c r="C1275" s="1"/>
  <c r="F1333"/>
  <c r="E1333" s="1"/>
  <c r="G1452"/>
  <c r="G1451" s="1"/>
  <c r="C1459"/>
  <c r="E1275"/>
  <c r="D1275"/>
  <c r="F1452"/>
  <c r="H1451"/>
  <c r="H1450"/>
  <c r="I1272"/>
  <c r="H1272"/>
  <c r="G1272"/>
  <c r="F1272"/>
  <c r="E1272"/>
  <c r="D1272"/>
  <c r="C1272" s="1"/>
  <c r="I1271"/>
  <c r="H1271"/>
  <c r="G1271"/>
  <c r="F1271"/>
  <c r="E1271"/>
  <c r="D1271"/>
  <c r="C1271"/>
  <c r="F1451" l="1"/>
  <c r="G1450"/>
  <c r="E1452"/>
  <c r="E1451" s="1"/>
  <c r="F1450"/>
  <c r="G1269"/>
  <c r="F1269"/>
  <c r="E1269" s="1"/>
  <c r="D1269"/>
  <c r="C1269" s="1"/>
  <c r="C1267"/>
  <c r="C1266"/>
  <c r="I1264"/>
  <c r="G1264"/>
  <c r="F1264"/>
  <c r="E1264"/>
  <c r="D1264"/>
  <c r="C1262"/>
  <c r="C1260" s="1"/>
  <c r="C1258"/>
  <c r="C1257"/>
  <c r="C1256"/>
  <c r="C1255"/>
  <c r="C1254"/>
  <c r="C1253"/>
  <c r="C1252"/>
  <c r="C1251"/>
  <c r="C1250"/>
  <c r="C1249"/>
  <c r="C1248"/>
  <c r="C1247"/>
  <c r="C1246"/>
  <c r="C1245"/>
  <c r="C1244"/>
  <c r="C1242"/>
  <c r="C1241"/>
  <c r="C1240"/>
  <c r="G1239"/>
  <c r="F1239"/>
  <c r="E1239"/>
  <c r="D1239"/>
  <c r="C1238"/>
  <c r="C1237"/>
  <c r="C1236"/>
  <c r="H1235"/>
  <c r="G1235"/>
  <c r="F1235"/>
  <c r="E1235"/>
  <c r="D1235"/>
  <c r="C1234"/>
  <c r="C1233"/>
  <c r="C1232"/>
  <c r="H1231"/>
  <c r="G1231"/>
  <c r="F1231"/>
  <c r="E1231"/>
  <c r="D1231"/>
  <c r="H1230"/>
  <c r="F1230"/>
  <c r="F1228" s="1"/>
  <c r="E1230"/>
  <c r="E1228" s="1"/>
  <c r="D1230"/>
  <c r="H1229"/>
  <c r="G1229"/>
  <c r="F1229"/>
  <c r="E1229"/>
  <c r="D1229"/>
  <c r="D1228" s="1"/>
  <c r="C1226"/>
  <c r="C1225"/>
  <c r="C1224"/>
  <c r="C1223"/>
  <c r="C1222"/>
  <c r="C1221"/>
  <c r="C1220"/>
  <c r="C1219"/>
  <c r="C1218"/>
  <c r="C1217"/>
  <c r="C1215"/>
  <c r="H1214"/>
  <c r="H1212" s="1"/>
  <c r="G1214"/>
  <c r="F1214"/>
  <c r="F1210" s="1"/>
  <c r="E1214"/>
  <c r="E1212" s="1"/>
  <c r="D1214"/>
  <c r="D1210" s="1"/>
  <c r="G1212"/>
  <c r="C1205"/>
  <c r="C1204"/>
  <c r="C1203"/>
  <c r="C1202"/>
  <c r="C1201"/>
  <c r="C1200"/>
  <c r="C1199"/>
  <c r="C1198"/>
  <c r="C1197"/>
  <c r="C1196"/>
  <c r="C1195"/>
  <c r="C1194"/>
  <c r="C1193"/>
  <c r="C1192"/>
  <c r="C1191"/>
  <c r="C1190"/>
  <c r="H1186"/>
  <c r="G1183"/>
  <c r="G1182" s="1"/>
  <c r="F1188"/>
  <c r="F1183" s="1"/>
  <c r="E1188"/>
  <c r="E1186" s="1"/>
  <c r="D1188"/>
  <c r="D1186" s="1"/>
  <c r="C1180"/>
  <c r="C1179"/>
  <c r="C1178"/>
  <c r="C1177"/>
  <c r="C1176"/>
  <c r="C1175"/>
  <c r="C1172"/>
  <c r="C1171"/>
  <c r="C1170"/>
  <c r="C1169"/>
  <c r="C1168"/>
  <c r="C1167"/>
  <c r="C1166"/>
  <c r="C1165"/>
  <c r="C1164"/>
  <c r="I1161"/>
  <c r="H1158"/>
  <c r="G1158"/>
  <c r="F1162"/>
  <c r="F1161" s="1"/>
  <c r="F1157" s="1"/>
  <c r="E1162"/>
  <c r="E1158" s="1"/>
  <c r="D1162"/>
  <c r="D1158" s="1"/>
  <c r="F1158"/>
  <c r="C1156"/>
  <c r="C1149"/>
  <c r="C1231" l="1"/>
  <c r="C1230"/>
  <c r="F1153"/>
  <c r="E1153" s="1"/>
  <c r="F1152"/>
  <c r="E1183"/>
  <c r="E1210"/>
  <c r="G1228"/>
  <c r="C1235"/>
  <c r="F1186"/>
  <c r="F1212"/>
  <c r="C1158"/>
  <c r="C1157" s="1"/>
  <c r="C1239"/>
  <c r="D1452"/>
  <c r="E1450"/>
  <c r="D1212"/>
  <c r="E1161"/>
  <c r="D1183"/>
  <c r="H1228"/>
  <c r="C1264"/>
  <c r="C1229"/>
  <c r="C1214"/>
  <c r="C1212" s="1"/>
  <c r="H1210" s="1"/>
  <c r="G1210" s="1"/>
  <c r="C1188"/>
  <c r="C1183" s="1"/>
  <c r="H1183"/>
  <c r="H1182" s="1"/>
  <c r="C1162"/>
  <c r="C1161" s="1"/>
  <c r="H1161"/>
  <c r="I1143"/>
  <c r="H1143"/>
  <c r="H1140" s="1"/>
  <c r="G1143"/>
  <c r="G1140" s="1"/>
  <c r="F1143"/>
  <c r="E1143"/>
  <c r="D1143"/>
  <c r="I1140"/>
  <c r="F1140"/>
  <c r="E1140"/>
  <c r="C1138"/>
  <c r="C1137"/>
  <c r="C1136"/>
  <c r="C1135"/>
  <c r="C1127"/>
  <c r="C1126"/>
  <c r="C1125"/>
  <c r="C1124"/>
  <c r="C1123"/>
  <c r="C1122"/>
  <c r="I1121"/>
  <c r="H1121"/>
  <c r="G1121"/>
  <c r="F1121"/>
  <c r="E1121"/>
  <c r="D1121"/>
  <c r="C1120"/>
  <c r="C1119" s="1"/>
  <c r="I1119"/>
  <c r="G1119"/>
  <c r="F1119"/>
  <c r="E1119"/>
  <c r="D1119"/>
  <c r="C1118"/>
  <c r="C1117"/>
  <c r="C1116"/>
  <c r="C1115"/>
  <c r="C1114"/>
  <c r="C1113"/>
  <c r="C1112"/>
  <c r="C1111"/>
  <c r="C1110"/>
  <c r="C1109"/>
  <c r="C1108"/>
  <c r="C1107"/>
  <c r="C1106"/>
  <c r="C1105"/>
  <c r="C1104"/>
  <c r="C1103"/>
  <c r="H1102"/>
  <c r="G1102"/>
  <c r="G1099" s="1"/>
  <c r="F1102"/>
  <c r="F1099" s="1"/>
  <c r="E1102"/>
  <c r="E1099" s="1"/>
  <c r="D1102"/>
  <c r="D1099" s="1"/>
  <c r="C1101"/>
  <c r="C1100"/>
  <c r="C1097"/>
  <c r="C1095"/>
  <c r="C1093"/>
  <c r="C1091"/>
  <c r="C1089"/>
  <c r="I1087"/>
  <c r="H1087"/>
  <c r="G1087"/>
  <c r="F1087"/>
  <c r="E1087"/>
  <c r="D1087"/>
  <c r="C1086"/>
  <c r="C1084"/>
  <c r="C1083"/>
  <c r="C1082"/>
  <c r="C1081"/>
  <c r="C1080"/>
  <c r="C1079"/>
  <c r="C1078"/>
  <c r="C1077"/>
  <c r="C1076"/>
  <c r="C1075"/>
  <c r="C1074"/>
  <c r="C1073"/>
  <c r="C1072"/>
  <c r="C1071"/>
  <c r="C1070"/>
  <c r="C1069"/>
  <c r="C1068"/>
  <c r="C1067"/>
  <c r="C1066"/>
  <c r="C1065"/>
  <c r="C1064"/>
  <c r="C1063"/>
  <c r="C1062"/>
  <c r="C1061"/>
  <c r="C1060"/>
  <c r="C1059"/>
  <c r="C1058"/>
  <c r="C1057"/>
  <c r="C1056"/>
  <c r="C1055"/>
  <c r="C1054"/>
  <c r="C1053"/>
  <c r="C1052"/>
  <c r="C1051"/>
  <c r="C1050"/>
  <c r="C1049"/>
  <c r="C1048"/>
  <c r="C1047"/>
  <c r="C1046"/>
  <c r="C1045"/>
  <c r="C1044"/>
  <c r="E1042"/>
  <c r="E1041" s="1"/>
  <c r="D1042"/>
  <c r="D1041" s="1"/>
  <c r="H1041"/>
  <c r="G1041"/>
  <c r="F1041"/>
  <c r="H1039"/>
  <c r="F1039"/>
  <c r="E1039"/>
  <c r="C1039"/>
  <c r="I1038"/>
  <c r="H1038"/>
  <c r="G1038"/>
  <c r="G1037" s="1"/>
  <c r="F1038"/>
  <c r="G1035"/>
  <c r="D1035"/>
  <c r="C1032"/>
  <c r="C961" s="1"/>
  <c r="I1031"/>
  <c r="H1031"/>
  <c r="G1031"/>
  <c r="F1031"/>
  <c r="E1031"/>
  <c r="D1031"/>
  <c r="C1228" l="1"/>
  <c r="C1143"/>
  <c r="C1140" s="1"/>
  <c r="E1035"/>
  <c r="H1037"/>
  <c r="C1121"/>
  <c r="F1037"/>
  <c r="C1153"/>
  <c r="C1152"/>
  <c r="D1161"/>
  <c r="D1157" s="1"/>
  <c r="E1157"/>
  <c r="E1152" s="1"/>
  <c r="C1452"/>
  <c r="D1451"/>
  <c r="D1450"/>
  <c r="D1140"/>
  <c r="G1034"/>
  <c r="C1087"/>
  <c r="C1042"/>
  <c r="C1041" s="1"/>
  <c r="C1031"/>
  <c r="E1038"/>
  <c r="C1210"/>
  <c r="H1209"/>
  <c r="G1209" s="1"/>
  <c r="F1209" s="1"/>
  <c r="E1209" s="1"/>
  <c r="D1209" s="1"/>
  <c r="C1186"/>
  <c r="I1183" s="1"/>
  <c r="F1182"/>
  <c r="E1182" s="1"/>
  <c r="D1182" s="1"/>
  <c r="C1182" s="1"/>
  <c r="G1161"/>
  <c r="G1157" s="1"/>
  <c r="G1153" s="1"/>
  <c r="H1157"/>
  <c r="C1102"/>
  <c r="H1099"/>
  <c r="C1030"/>
  <c r="C1029" s="1"/>
  <c r="I1029"/>
  <c r="H1029"/>
  <c r="G1029"/>
  <c r="F1029"/>
  <c r="E1029"/>
  <c r="D1029"/>
  <c r="C1028"/>
  <c r="C1027"/>
  <c r="I1026"/>
  <c r="H1026"/>
  <c r="G1026"/>
  <c r="F1026"/>
  <c r="E1026"/>
  <c r="D1026"/>
  <c r="C1025"/>
  <c r="C1024"/>
  <c r="I1023"/>
  <c r="H1023"/>
  <c r="G1023"/>
  <c r="F1023"/>
  <c r="E1023"/>
  <c r="D1023"/>
  <c r="C1022"/>
  <c r="C1021"/>
  <c r="I1020"/>
  <c r="H1020"/>
  <c r="G1020"/>
  <c r="F1020"/>
  <c r="E1020"/>
  <c r="D1020"/>
  <c r="C1019"/>
  <c r="C1018"/>
  <c r="I1017"/>
  <c r="H1017"/>
  <c r="G1017"/>
  <c r="F1017"/>
  <c r="E1017"/>
  <c r="D1017"/>
  <c r="C1016"/>
  <c r="C1015"/>
  <c r="I1014"/>
  <c r="H1014"/>
  <c r="G1014"/>
  <c r="F1014"/>
  <c r="E1014"/>
  <c r="D1014"/>
  <c r="C1013"/>
  <c r="C1012"/>
  <c r="I1011"/>
  <c r="H1011"/>
  <c r="G1011"/>
  <c r="F1011"/>
  <c r="E1011"/>
  <c r="D1011"/>
  <c r="C1010"/>
  <c r="C1009"/>
  <c r="I1008"/>
  <c r="H1008"/>
  <c r="G1008"/>
  <c r="F1008"/>
  <c r="E1008"/>
  <c r="D1008"/>
  <c r="C1007"/>
  <c r="C1006"/>
  <c r="I1005"/>
  <c r="H1005"/>
  <c r="G1005"/>
  <c r="F1005"/>
  <c r="E1005"/>
  <c r="D1005"/>
  <c r="C1004"/>
  <c r="C1003"/>
  <c r="I1002"/>
  <c r="H1002"/>
  <c r="G1002"/>
  <c r="F1002"/>
  <c r="E1002"/>
  <c r="D1002"/>
  <c r="C1005" l="1"/>
  <c r="C1023"/>
  <c r="C1008"/>
  <c r="C1020"/>
  <c r="C1011"/>
  <c r="C1451"/>
  <c r="C1450"/>
  <c r="C1017"/>
  <c r="D1153"/>
  <c r="D1152"/>
  <c r="D1038"/>
  <c r="E1037"/>
  <c r="C1014"/>
  <c r="C1026"/>
  <c r="F1034"/>
  <c r="F1033" s="1"/>
  <c r="C1099"/>
  <c r="C1209"/>
  <c r="H1153"/>
  <c r="H1152"/>
  <c r="G1152" s="1"/>
  <c r="C1002"/>
  <c r="C1001"/>
  <c r="C1000"/>
  <c r="I999"/>
  <c r="H999"/>
  <c r="G999"/>
  <c r="F999"/>
  <c r="E999"/>
  <c r="D999"/>
  <c r="C998"/>
  <c r="C997"/>
  <c r="I996"/>
  <c r="H996"/>
  <c r="G996"/>
  <c r="F996"/>
  <c r="E996"/>
  <c r="D996"/>
  <c r="C995"/>
  <c r="C994"/>
  <c r="I993"/>
  <c r="H993"/>
  <c r="G993"/>
  <c r="F993"/>
  <c r="E993"/>
  <c r="D993"/>
  <c r="C992"/>
  <c r="C991"/>
  <c r="I990"/>
  <c r="H990"/>
  <c r="G990"/>
  <c r="E990"/>
  <c r="D990"/>
  <c r="C989"/>
  <c r="C988"/>
  <c r="I987"/>
  <c r="H987"/>
  <c r="G987"/>
  <c r="E987"/>
  <c r="D987"/>
  <c r="C986"/>
  <c r="C985"/>
  <c r="I984"/>
  <c r="H984"/>
  <c r="G984"/>
  <c r="F984"/>
  <c r="E984"/>
  <c r="D984"/>
  <c r="C983"/>
  <c r="C982"/>
  <c r="I981"/>
  <c r="H981"/>
  <c r="G981"/>
  <c r="E981"/>
  <c r="D981"/>
  <c r="C980"/>
  <c r="C979"/>
  <c r="I978"/>
  <c r="H978"/>
  <c r="G978"/>
  <c r="E978"/>
  <c r="D978"/>
  <c r="C977"/>
  <c r="C976"/>
  <c r="I975"/>
  <c r="H975"/>
  <c r="G975"/>
  <c r="F975"/>
  <c r="E975"/>
  <c r="D975"/>
  <c r="C974"/>
  <c r="C973"/>
  <c r="I972"/>
  <c r="H972"/>
  <c r="G972"/>
  <c r="F972"/>
  <c r="E972"/>
  <c r="D972"/>
  <c r="C971"/>
  <c r="C970"/>
  <c r="I969"/>
  <c r="H969"/>
  <c r="G969"/>
  <c r="F969"/>
  <c r="E969"/>
  <c r="D969"/>
  <c r="C968"/>
  <c r="C967"/>
  <c r="I966"/>
  <c r="H966"/>
  <c r="G966"/>
  <c r="F966"/>
  <c r="E966"/>
  <c r="D966"/>
  <c r="C965"/>
  <c r="C964"/>
  <c r="I963"/>
  <c r="H963"/>
  <c r="G963"/>
  <c r="F963"/>
  <c r="E963"/>
  <c r="D963"/>
  <c r="C959"/>
  <c r="F957"/>
  <c r="E957"/>
  <c r="D957"/>
  <c r="I955"/>
  <c r="F956"/>
  <c r="E956"/>
  <c r="D956"/>
  <c r="G955"/>
  <c r="C951"/>
  <c r="C949"/>
  <c r="C921"/>
  <c r="C911"/>
  <c r="C906"/>
  <c r="C901"/>
  <c r="C896"/>
  <c r="C877"/>
  <c r="C859"/>
  <c r="H858"/>
  <c r="G858"/>
  <c r="F858"/>
  <c r="E858"/>
  <c r="D858"/>
  <c r="C858"/>
  <c r="H857"/>
  <c r="G857"/>
  <c r="F857"/>
  <c r="E857"/>
  <c r="D857"/>
  <c r="C857"/>
  <c r="H856"/>
  <c r="G856"/>
  <c r="F856"/>
  <c r="E856"/>
  <c r="D856"/>
  <c r="C856"/>
  <c r="C853"/>
  <c r="C852"/>
  <c r="C851"/>
  <c r="I850"/>
  <c r="H850"/>
  <c r="G850"/>
  <c r="F850"/>
  <c r="E850"/>
  <c r="D850"/>
  <c r="I848"/>
  <c r="H848"/>
  <c r="G848"/>
  <c r="G845" s="1"/>
  <c r="F848"/>
  <c r="E848"/>
  <c r="D848"/>
  <c r="F847"/>
  <c r="E847"/>
  <c r="D847"/>
  <c r="I846"/>
  <c r="H846"/>
  <c r="F846"/>
  <c r="E846"/>
  <c r="D846"/>
  <c r="C844"/>
  <c r="C843"/>
  <c r="C842"/>
  <c r="C841"/>
  <c r="C840"/>
  <c r="C839"/>
  <c r="C838"/>
  <c r="C837"/>
  <c r="C836"/>
  <c r="C835"/>
  <c r="C834"/>
  <c r="C833"/>
  <c r="C832"/>
  <c r="C831"/>
  <c r="C830"/>
  <c r="C829"/>
  <c r="C828"/>
  <c r="I827"/>
  <c r="H827"/>
  <c r="G827"/>
  <c r="F827"/>
  <c r="E827"/>
  <c r="D827"/>
  <c r="I825"/>
  <c r="I821" s="1"/>
  <c r="H825"/>
  <c r="H821" s="1"/>
  <c r="G825"/>
  <c r="F825"/>
  <c r="E825"/>
  <c r="D825"/>
  <c r="I824"/>
  <c r="H824"/>
  <c r="G824"/>
  <c r="G820" s="1"/>
  <c r="F824"/>
  <c r="F820" s="1"/>
  <c r="E824"/>
  <c r="D824"/>
  <c r="C818"/>
  <c r="C815"/>
  <c r="C814"/>
  <c r="C813"/>
  <c r="C812"/>
  <c r="F811"/>
  <c r="C811" s="1"/>
  <c r="C810"/>
  <c r="C809"/>
  <c r="C808"/>
  <c r="C807"/>
  <c r="C806"/>
  <c r="F805"/>
  <c r="E805"/>
  <c r="D805"/>
  <c r="H804"/>
  <c r="G804"/>
  <c r="F804"/>
  <c r="E804"/>
  <c r="D804"/>
  <c r="C800"/>
  <c r="C798"/>
  <c r="C796"/>
  <c r="I794"/>
  <c r="H794"/>
  <c r="H531" s="1"/>
  <c r="G794"/>
  <c r="G531" s="1"/>
  <c r="F794"/>
  <c r="E794"/>
  <c r="D794"/>
  <c r="C791"/>
  <c r="C790"/>
  <c r="I789"/>
  <c r="H789"/>
  <c r="G789"/>
  <c r="F789"/>
  <c r="E789"/>
  <c r="D789"/>
  <c r="C788"/>
  <c r="C787"/>
  <c r="I786"/>
  <c r="H786"/>
  <c r="G786"/>
  <c r="F786"/>
  <c r="E786"/>
  <c r="D786"/>
  <c r="C786"/>
  <c r="C785"/>
  <c r="C783" s="1"/>
  <c r="C784"/>
  <c r="I783"/>
  <c r="H783"/>
  <c r="G783"/>
  <c r="F783"/>
  <c r="E783"/>
  <c r="D783"/>
  <c r="I781"/>
  <c r="H781"/>
  <c r="G781"/>
  <c r="G539" s="1"/>
  <c r="F781"/>
  <c r="E781"/>
  <c r="D781"/>
  <c r="G535" l="1"/>
  <c r="C993"/>
  <c r="C996"/>
  <c r="D803"/>
  <c r="G821"/>
  <c r="G819" s="1"/>
  <c r="E803"/>
  <c r="C957"/>
  <c r="G803"/>
  <c r="H845"/>
  <c r="F845"/>
  <c r="C824"/>
  <c r="H823"/>
  <c r="C827"/>
  <c r="G823"/>
  <c r="C825"/>
  <c r="E823"/>
  <c r="I823"/>
  <c r="C981"/>
  <c r="F821"/>
  <c r="E821" s="1"/>
  <c r="D821" s="1"/>
  <c r="C821" s="1"/>
  <c r="I820" s="1"/>
  <c r="H820" s="1"/>
  <c r="H819" s="1"/>
  <c r="C805"/>
  <c r="F823"/>
  <c r="E845"/>
  <c r="C848"/>
  <c r="C847"/>
  <c r="D823"/>
  <c r="C846"/>
  <c r="C850"/>
  <c r="F955"/>
  <c r="E955" s="1"/>
  <c r="C990"/>
  <c r="C1038"/>
  <c r="E1034"/>
  <c r="D1037"/>
  <c r="E820"/>
  <c r="E819" s="1"/>
  <c r="D820"/>
  <c r="D845"/>
  <c r="C966"/>
  <c r="C969"/>
  <c r="C999"/>
  <c r="F803"/>
  <c r="C794"/>
  <c r="C789"/>
  <c r="C978"/>
  <c r="C963"/>
  <c r="C987"/>
  <c r="C984"/>
  <c r="C804"/>
  <c r="H803"/>
  <c r="C975"/>
  <c r="C972"/>
  <c r="D955"/>
  <c r="H955"/>
  <c r="C955"/>
  <c r="C781"/>
  <c r="I780"/>
  <c r="I779" s="1"/>
  <c r="H780"/>
  <c r="H779" s="1"/>
  <c r="G780"/>
  <c r="G779" s="1"/>
  <c r="F780"/>
  <c r="F779" s="1"/>
  <c r="E780"/>
  <c r="E779" s="1"/>
  <c r="D780"/>
  <c r="D779" s="1"/>
  <c r="C780"/>
  <c r="C779" s="1"/>
  <c r="H765"/>
  <c r="G765"/>
  <c r="F765"/>
  <c r="E765"/>
  <c r="D765"/>
  <c r="C765"/>
  <c r="H764"/>
  <c r="G764"/>
  <c r="F764"/>
  <c r="E764"/>
  <c r="D764"/>
  <c r="C764"/>
  <c r="C543"/>
  <c r="C542"/>
  <c r="H541"/>
  <c r="G541"/>
  <c r="F541"/>
  <c r="E541"/>
  <c r="D541"/>
  <c r="C803" l="1"/>
  <c r="F819"/>
  <c r="C823"/>
  <c r="C820"/>
  <c r="I819" s="1"/>
  <c r="C845"/>
  <c r="D819"/>
  <c r="D1034"/>
  <c r="E1033"/>
  <c r="C1037"/>
  <c r="C541"/>
  <c r="H539" s="1"/>
  <c r="F539" s="1"/>
  <c r="E539" s="1"/>
  <c r="D539" s="1"/>
  <c r="D535" s="1"/>
  <c r="C539"/>
  <c r="I538"/>
  <c r="H538"/>
  <c r="G538"/>
  <c r="G537" s="1"/>
  <c r="E538"/>
  <c r="D538"/>
  <c r="C538" s="1"/>
  <c r="C534" s="1"/>
  <c r="F534"/>
  <c r="H532"/>
  <c r="G532"/>
  <c r="F532"/>
  <c r="E532"/>
  <c r="D532"/>
  <c r="C532"/>
  <c r="F531"/>
  <c r="E531"/>
  <c r="D531"/>
  <c r="C531" s="1"/>
  <c r="D530"/>
  <c r="C530" s="1"/>
  <c r="F530" l="1"/>
  <c r="E530" s="1"/>
  <c r="E529" s="1"/>
  <c r="C819"/>
  <c r="C537"/>
  <c r="F537"/>
  <c r="E537"/>
  <c r="F535"/>
  <c r="E534"/>
  <c r="D534" s="1"/>
  <c r="E535"/>
  <c r="H537"/>
  <c r="D1033"/>
  <c r="C535"/>
  <c r="H534"/>
  <c r="G534" s="1"/>
  <c r="D537"/>
  <c r="H535"/>
  <c r="H529"/>
  <c r="G529"/>
  <c r="D529"/>
  <c r="C529"/>
  <c r="H528"/>
  <c r="G528"/>
  <c r="F528"/>
  <c r="E528"/>
  <c r="D528"/>
  <c r="C528"/>
  <c r="H527"/>
  <c r="G527"/>
  <c r="F527"/>
  <c r="E527"/>
  <c r="D527"/>
  <c r="F529" l="1"/>
  <c r="C527"/>
  <c r="H526"/>
  <c r="H525" s="1"/>
  <c r="G526"/>
  <c r="F526"/>
  <c r="F525" s="1"/>
  <c r="E526"/>
  <c r="E525" s="1"/>
  <c r="D526"/>
  <c r="D525" s="1"/>
  <c r="C525" s="1"/>
  <c r="C526"/>
  <c r="H524"/>
  <c r="G524"/>
  <c r="F524"/>
  <c r="E524"/>
  <c r="D524"/>
  <c r="C524"/>
  <c r="H523"/>
  <c r="G523"/>
  <c r="F523"/>
  <c r="E523"/>
  <c r="D523"/>
  <c r="G525" l="1"/>
  <c r="G13"/>
  <c r="C523"/>
  <c r="H522"/>
  <c r="G522"/>
  <c r="F522"/>
  <c r="E522"/>
  <c r="D522"/>
  <c r="C522"/>
  <c r="H521" l="1"/>
  <c r="G521"/>
  <c r="F521"/>
  <c r="E521"/>
  <c r="D521"/>
  <c r="C521" s="1"/>
  <c r="C519"/>
  <c r="C518" s="1"/>
  <c r="I518"/>
  <c r="H518"/>
  <c r="G518"/>
  <c r="F518"/>
  <c r="E518"/>
  <c r="D518"/>
  <c r="C517"/>
  <c r="C516"/>
  <c r="I515"/>
  <c r="H515"/>
  <c r="G515"/>
  <c r="F515"/>
  <c r="E515"/>
  <c r="D515"/>
  <c r="C514"/>
  <c r="H513"/>
  <c r="G513"/>
  <c r="F513"/>
  <c r="E513"/>
  <c r="D513"/>
  <c r="C512"/>
  <c r="C510"/>
  <c r="C509"/>
  <c r="C508"/>
  <c r="C507"/>
  <c r="C506"/>
  <c r="C505"/>
  <c r="C504"/>
  <c r="C503"/>
  <c r="C502"/>
  <c r="C501"/>
  <c r="C500"/>
  <c r="C499"/>
  <c r="C498"/>
  <c r="C497"/>
  <c r="C496"/>
  <c r="E494"/>
  <c r="D494"/>
  <c r="C493"/>
  <c r="C492"/>
  <c r="F491"/>
  <c r="C484"/>
  <c r="C483"/>
  <c r="H482"/>
  <c r="G482"/>
  <c r="F482"/>
  <c r="E482"/>
  <c r="D482"/>
  <c r="C481"/>
  <c r="C480"/>
  <c r="H479"/>
  <c r="G479"/>
  <c r="F479"/>
  <c r="E479"/>
  <c r="D479"/>
  <c r="C478"/>
  <c r="C482" l="1"/>
  <c r="C479"/>
  <c r="C513"/>
  <c r="C491"/>
  <c r="C515"/>
  <c r="C476"/>
  <c r="C474"/>
  <c r="C472" s="1"/>
  <c r="C473"/>
  <c r="H472"/>
  <c r="G472"/>
  <c r="F472"/>
  <c r="E472"/>
  <c r="D472"/>
  <c r="C471"/>
  <c r="C470"/>
  <c r="I469"/>
  <c r="H469"/>
  <c r="G469"/>
  <c r="F469"/>
  <c r="E469"/>
  <c r="D469"/>
  <c r="I468"/>
  <c r="H468"/>
  <c r="G468"/>
  <c r="F468"/>
  <c r="E468"/>
  <c r="D468"/>
  <c r="C469" l="1"/>
  <c r="C468"/>
  <c r="H467"/>
  <c r="H466" s="1"/>
  <c r="G467"/>
  <c r="F467"/>
  <c r="F466" s="1"/>
  <c r="E467"/>
  <c r="E466" s="1"/>
  <c r="D467"/>
  <c r="C467" s="1"/>
  <c r="G466"/>
  <c r="C465"/>
  <c r="C463"/>
  <c r="H462"/>
  <c r="G462"/>
  <c r="F462"/>
  <c r="E462"/>
  <c r="D462"/>
  <c r="I461"/>
  <c r="H461"/>
  <c r="H407" s="1"/>
  <c r="G461"/>
  <c r="F461"/>
  <c r="E461"/>
  <c r="D461"/>
  <c r="C460"/>
  <c r="C459"/>
  <c r="C458"/>
  <c r="H457"/>
  <c r="G457"/>
  <c r="F457"/>
  <c r="C461" l="1"/>
  <c r="C462"/>
  <c r="D466"/>
  <c r="C466"/>
  <c r="E457"/>
  <c r="D457"/>
  <c r="C456"/>
  <c r="C455"/>
  <c r="C454"/>
  <c r="C453"/>
  <c r="C452"/>
  <c r="C451"/>
  <c r="C450"/>
  <c r="C449"/>
  <c r="C448"/>
  <c r="C447"/>
  <c r="C446"/>
  <c r="C445"/>
  <c r="C444"/>
  <c r="C443"/>
  <c r="C442"/>
  <c r="C441"/>
  <c r="C440"/>
  <c r="C439"/>
  <c r="C438"/>
  <c r="C437"/>
  <c r="C436"/>
  <c r="C435"/>
  <c r="C434"/>
  <c r="C433"/>
  <c r="C432"/>
  <c r="C431"/>
  <c r="G430"/>
  <c r="F430"/>
  <c r="E430"/>
  <c r="D430"/>
  <c r="C429"/>
  <c r="C428"/>
  <c r="I427"/>
  <c r="H427"/>
  <c r="G427"/>
  <c r="F427"/>
  <c r="E427"/>
  <c r="D427"/>
  <c r="C426"/>
  <c r="C425"/>
  <c r="C424"/>
  <c r="C423"/>
  <c r="C422"/>
  <c r="C421"/>
  <c r="C420"/>
  <c r="C419"/>
  <c r="C418"/>
  <c r="C417"/>
  <c r="C416"/>
  <c r="C415"/>
  <c r="H414"/>
  <c r="G414"/>
  <c r="F414"/>
  <c r="E414"/>
  <c r="D414"/>
  <c r="C413"/>
  <c r="C412"/>
  <c r="C406" s="1"/>
  <c r="E411"/>
  <c r="C411" s="1"/>
  <c r="G410"/>
  <c r="F410"/>
  <c r="E410"/>
  <c r="E407" s="1"/>
  <c r="D410"/>
  <c r="D407" s="1"/>
  <c r="I409"/>
  <c r="H409"/>
  <c r="H408" s="1"/>
  <c r="G409"/>
  <c r="F409"/>
  <c r="E409"/>
  <c r="D409"/>
  <c r="C409"/>
  <c r="H376"/>
  <c r="H406"/>
  <c r="G406"/>
  <c r="F406"/>
  <c r="E406"/>
  <c r="D406"/>
  <c r="C427" l="1"/>
  <c r="C457"/>
  <c r="C430"/>
  <c r="G408"/>
  <c r="C414"/>
  <c r="C410"/>
  <c r="C408" s="1"/>
  <c r="D405"/>
  <c r="E408"/>
  <c r="D408" s="1"/>
  <c r="H405"/>
  <c r="F408"/>
  <c r="C403"/>
  <c r="C401"/>
  <c r="C399"/>
  <c r="C398"/>
  <c r="H397"/>
  <c r="H396" s="1"/>
  <c r="G397"/>
  <c r="G396" s="1"/>
  <c r="F397"/>
  <c r="F396" s="1"/>
  <c r="E397"/>
  <c r="I396"/>
  <c r="D396"/>
  <c r="C384"/>
  <c r="C383"/>
  <c r="I382"/>
  <c r="G382"/>
  <c r="F382"/>
  <c r="E382"/>
  <c r="D382"/>
  <c r="H373"/>
  <c r="H370" s="1"/>
  <c r="E380"/>
  <c r="E373" s="1"/>
  <c r="I379"/>
  <c r="H379"/>
  <c r="G379"/>
  <c r="F379"/>
  <c r="E379"/>
  <c r="D379"/>
  <c r="D378"/>
  <c r="E376"/>
  <c r="D376"/>
  <c r="H375"/>
  <c r="H374" s="1"/>
  <c r="G375"/>
  <c r="F375"/>
  <c r="E375"/>
  <c r="D375"/>
  <c r="C375"/>
  <c r="D373"/>
  <c r="C366"/>
  <c r="C365"/>
  <c r="C364"/>
  <c r="C363"/>
  <c r="D362"/>
  <c r="C361"/>
  <c r="D360"/>
  <c r="C360" s="1"/>
  <c r="D359"/>
  <c r="C359" s="1"/>
  <c r="D358"/>
  <c r="C354"/>
  <c r="C353"/>
  <c r="C352"/>
  <c r="C350"/>
  <c r="C349"/>
  <c r="D348"/>
  <c r="C348" s="1"/>
  <c r="C347"/>
  <c r="C343"/>
  <c r="C342"/>
  <c r="C341"/>
  <c r="C340"/>
  <c r="D339"/>
  <c r="C338"/>
  <c r="D337"/>
  <c r="C337" s="1"/>
  <c r="H336"/>
  <c r="G336"/>
  <c r="F336"/>
  <c r="E336"/>
  <c r="D336"/>
  <c r="H335"/>
  <c r="G335"/>
  <c r="F335"/>
  <c r="E335"/>
  <c r="D335"/>
  <c r="D334" s="1"/>
  <c r="H333"/>
  <c r="G333"/>
  <c r="F333"/>
  <c r="E333"/>
  <c r="C331"/>
  <c r="C330" s="1"/>
  <c r="H330"/>
  <c r="G330"/>
  <c r="F330"/>
  <c r="E330"/>
  <c r="D330"/>
  <c r="C329"/>
  <c r="C328"/>
  <c r="C327"/>
  <c r="C326"/>
  <c r="I325"/>
  <c r="H325"/>
  <c r="H324" s="1"/>
  <c r="G325"/>
  <c r="G324" s="1"/>
  <c r="F325"/>
  <c r="F324" s="1"/>
  <c r="D325"/>
  <c r="E324"/>
  <c r="D324"/>
  <c r="C323"/>
  <c r="C322"/>
  <c r="C321"/>
  <c r="C320"/>
  <c r="C319"/>
  <c r="C318"/>
  <c r="C317"/>
  <c r="C316"/>
  <c r="C315"/>
  <c r="C314"/>
  <c r="C313"/>
  <c r="C312"/>
  <c r="C311"/>
  <c r="C310"/>
  <c r="C309"/>
  <c r="C308"/>
  <c r="C307"/>
  <c r="H306"/>
  <c r="G306"/>
  <c r="G304" s="1"/>
  <c r="F306"/>
  <c r="E306"/>
  <c r="E304" s="1"/>
  <c r="D306"/>
  <c r="D304" s="1"/>
  <c r="C295"/>
  <c r="I294"/>
  <c r="H294"/>
  <c r="G294"/>
  <c r="F294"/>
  <c r="E294"/>
  <c r="D294"/>
  <c r="C382" l="1"/>
  <c r="F304"/>
  <c r="C379"/>
  <c r="E303"/>
  <c r="E396"/>
  <c r="F303"/>
  <c r="D370"/>
  <c r="D303"/>
  <c r="C351"/>
  <c r="C362"/>
  <c r="C397"/>
  <c r="C380" s="1"/>
  <c r="D333"/>
  <c r="H304"/>
  <c r="D346"/>
  <c r="C396"/>
  <c r="D356"/>
  <c r="C336"/>
  <c r="C339"/>
  <c r="G372"/>
  <c r="E370"/>
  <c r="C325"/>
  <c r="C324" s="1"/>
  <c r="E374"/>
  <c r="D374"/>
  <c r="C346"/>
  <c r="C345"/>
  <c r="C358"/>
  <c r="C335"/>
  <c r="D345"/>
  <c r="H303"/>
  <c r="G303"/>
  <c r="C304"/>
  <c r="C306"/>
  <c r="C294"/>
  <c r="I292"/>
  <c r="H292"/>
  <c r="G292"/>
  <c r="F292"/>
  <c r="E292"/>
  <c r="D292"/>
  <c r="G291"/>
  <c r="F291" s="1"/>
  <c r="E291" s="1"/>
  <c r="D291" s="1"/>
  <c r="D289"/>
  <c r="C275"/>
  <c r="C274"/>
  <c r="I273"/>
  <c r="H273"/>
  <c r="G273"/>
  <c r="F273"/>
  <c r="C273" s="1"/>
  <c r="E273"/>
  <c r="D273"/>
  <c r="C272"/>
  <c r="C271"/>
  <c r="I270"/>
  <c r="H270"/>
  <c r="G270"/>
  <c r="F270"/>
  <c r="E270"/>
  <c r="D270"/>
  <c r="C269"/>
  <c r="I267"/>
  <c r="H267"/>
  <c r="G267"/>
  <c r="F267"/>
  <c r="E267"/>
  <c r="D267"/>
  <c r="C266"/>
  <c r="I264"/>
  <c r="H264"/>
  <c r="G264"/>
  <c r="F264"/>
  <c r="E264"/>
  <c r="D264"/>
  <c r="C263"/>
  <c r="C262"/>
  <c r="I261"/>
  <c r="H261"/>
  <c r="G261"/>
  <c r="F261"/>
  <c r="E261"/>
  <c r="D261"/>
  <c r="C260"/>
  <c r="C259"/>
  <c r="I258"/>
  <c r="H258"/>
  <c r="G258"/>
  <c r="F258"/>
  <c r="E258"/>
  <c r="D258"/>
  <c r="C257"/>
  <c r="C256"/>
  <c r="I255"/>
  <c r="H255"/>
  <c r="G255"/>
  <c r="F255"/>
  <c r="E255"/>
  <c r="D255"/>
  <c r="C254"/>
  <c r="C253"/>
  <c r="H252"/>
  <c r="G252"/>
  <c r="F252"/>
  <c r="E252"/>
  <c r="D252"/>
  <c r="C251"/>
  <c r="C250"/>
  <c r="I249"/>
  <c r="H249"/>
  <c r="G249"/>
  <c r="F249"/>
  <c r="E249"/>
  <c r="D249"/>
  <c r="C248"/>
  <c r="I246"/>
  <c r="H246"/>
  <c r="G246"/>
  <c r="F246"/>
  <c r="E246"/>
  <c r="D246"/>
  <c r="C245"/>
  <c r="C244"/>
  <c r="I243"/>
  <c r="H243"/>
  <c r="G243"/>
  <c r="F243"/>
  <c r="E243"/>
  <c r="D243"/>
  <c r="C242"/>
  <c r="C241"/>
  <c r="C240" s="1"/>
  <c r="I240"/>
  <c r="H240"/>
  <c r="G240"/>
  <c r="F240"/>
  <c r="E240"/>
  <c r="D240"/>
  <c r="C239"/>
  <c r="C238"/>
  <c r="I237"/>
  <c r="H237"/>
  <c r="G237"/>
  <c r="F237"/>
  <c r="E237"/>
  <c r="D237"/>
  <c r="C236"/>
  <c r="C235"/>
  <c r="I234"/>
  <c r="H234"/>
  <c r="G234"/>
  <c r="F234"/>
  <c r="E234"/>
  <c r="D234"/>
  <c r="C233"/>
  <c r="C232"/>
  <c r="I231"/>
  <c r="H231"/>
  <c r="G231"/>
  <c r="F231"/>
  <c r="E231"/>
  <c r="D231"/>
  <c r="C230"/>
  <c r="I228"/>
  <c r="H228"/>
  <c r="G228"/>
  <c r="F228"/>
  <c r="E228"/>
  <c r="D228"/>
  <c r="C227"/>
  <c r="I225"/>
  <c r="H225"/>
  <c r="G225"/>
  <c r="F225"/>
  <c r="E225"/>
  <c r="D225"/>
  <c r="C225" s="1"/>
  <c r="C224"/>
  <c r="I222"/>
  <c r="H222"/>
  <c r="G222"/>
  <c r="F222"/>
  <c r="E222"/>
  <c r="D222"/>
  <c r="C218"/>
  <c r="C217"/>
  <c r="I216"/>
  <c r="H216"/>
  <c r="G216"/>
  <c r="F216"/>
  <c r="E216"/>
  <c r="D216"/>
  <c r="C215"/>
  <c r="C214"/>
  <c r="H213"/>
  <c r="F213"/>
  <c r="E213"/>
  <c r="D213"/>
  <c r="G208"/>
  <c r="F212"/>
  <c r="F208" s="1"/>
  <c r="E212"/>
  <c r="D212"/>
  <c r="D208" s="1"/>
  <c r="I211"/>
  <c r="I207" s="1"/>
  <c r="H211"/>
  <c r="H207" s="1"/>
  <c r="G211"/>
  <c r="G207" s="1"/>
  <c r="F211"/>
  <c r="F207" s="1"/>
  <c r="E211"/>
  <c r="E207" s="1"/>
  <c r="D211"/>
  <c r="D207"/>
  <c r="C204"/>
  <c r="H203"/>
  <c r="G203"/>
  <c r="F203"/>
  <c r="E203"/>
  <c r="D203"/>
  <c r="C202"/>
  <c r="H201"/>
  <c r="G201"/>
  <c r="F201"/>
  <c r="E201"/>
  <c r="D201"/>
  <c r="C200"/>
  <c r="C199"/>
  <c r="I198"/>
  <c r="H198"/>
  <c r="G198"/>
  <c r="F198"/>
  <c r="E198"/>
  <c r="D198"/>
  <c r="C198"/>
  <c r="C197"/>
  <c r="H196"/>
  <c r="G196"/>
  <c r="F196"/>
  <c r="E196"/>
  <c r="D196"/>
  <c r="C195"/>
  <c r="C194"/>
  <c r="I193"/>
  <c r="H193"/>
  <c r="G193"/>
  <c r="E193"/>
  <c r="D193"/>
  <c r="C192"/>
  <c r="E191"/>
  <c r="C191" s="1"/>
  <c r="C190"/>
  <c r="C189"/>
  <c r="C188"/>
  <c r="I187"/>
  <c r="H187"/>
  <c r="G187"/>
  <c r="F187"/>
  <c r="E187"/>
  <c r="D187"/>
  <c r="C186"/>
  <c r="C185"/>
  <c r="I184"/>
  <c r="H184"/>
  <c r="G184"/>
  <c r="F184"/>
  <c r="E184"/>
  <c r="D184"/>
  <c r="H183"/>
  <c r="G183"/>
  <c r="F183"/>
  <c r="D183"/>
  <c r="C249" l="1"/>
  <c r="C246"/>
  <c r="C378"/>
  <c r="C211"/>
  <c r="C207" s="1"/>
  <c r="C213"/>
  <c r="C255"/>
  <c r="C292"/>
  <c r="I291" s="1"/>
  <c r="H291" s="1"/>
  <c r="C231"/>
  <c r="C237"/>
  <c r="C193"/>
  <c r="C270"/>
  <c r="C303"/>
  <c r="C291"/>
  <c r="H289" s="1"/>
  <c r="G289" s="1"/>
  <c r="F289" s="1"/>
  <c r="E289" s="1"/>
  <c r="E288" s="1"/>
  <c r="D288" s="1"/>
  <c r="C196"/>
  <c r="C203"/>
  <c r="C201"/>
  <c r="F286"/>
  <c r="E286" s="1"/>
  <c r="D286" s="1"/>
  <c r="C334"/>
  <c r="C333" s="1"/>
  <c r="C222"/>
  <c r="F380"/>
  <c r="G373"/>
  <c r="C267"/>
  <c r="C373"/>
  <c r="I372" s="1"/>
  <c r="F372"/>
  <c r="G369"/>
  <c r="C187"/>
  <c r="C216"/>
  <c r="C243"/>
  <c r="C286"/>
  <c r="C234"/>
  <c r="C252"/>
  <c r="C258"/>
  <c r="C261"/>
  <c r="C264"/>
  <c r="C212"/>
  <c r="C210" s="1"/>
  <c r="F206"/>
  <c r="F210"/>
  <c r="D210"/>
  <c r="E210"/>
  <c r="G210"/>
  <c r="H210"/>
  <c r="G206"/>
  <c r="E208"/>
  <c r="E206" s="1"/>
  <c r="D206" s="1"/>
  <c r="I206"/>
  <c r="F288"/>
  <c r="G288"/>
  <c r="D357"/>
  <c r="C357" s="1"/>
  <c r="C356"/>
  <c r="H288"/>
  <c r="C228"/>
  <c r="I210"/>
  <c r="H208"/>
  <c r="H206" s="1"/>
  <c r="C184"/>
  <c r="C171" s="1"/>
  <c r="I285"/>
  <c r="C289"/>
  <c r="C288" s="1"/>
  <c r="H287" s="1"/>
  <c r="G287" s="1"/>
  <c r="F287" s="1"/>
  <c r="E287" s="1"/>
  <c r="I288"/>
  <c r="C183"/>
  <c r="C170" s="1"/>
  <c r="H182"/>
  <c r="H181" s="1"/>
  <c r="G182"/>
  <c r="F182"/>
  <c r="F181" s="1"/>
  <c r="D182"/>
  <c r="I181"/>
  <c r="G181"/>
  <c r="E181"/>
  <c r="C179"/>
  <c r="C178"/>
  <c r="I177"/>
  <c r="H177"/>
  <c r="G177"/>
  <c r="F177"/>
  <c r="E177"/>
  <c r="D177"/>
  <c r="I175"/>
  <c r="H175"/>
  <c r="G175"/>
  <c r="F175"/>
  <c r="E175"/>
  <c r="D175"/>
  <c r="I174"/>
  <c r="I173" s="1"/>
  <c r="H174"/>
  <c r="H173" s="1"/>
  <c r="G174"/>
  <c r="F174"/>
  <c r="E174"/>
  <c r="E173" s="1"/>
  <c r="D174"/>
  <c r="H171"/>
  <c r="G171"/>
  <c r="F171"/>
  <c r="E171"/>
  <c r="D171"/>
  <c r="I170"/>
  <c r="H170" s="1"/>
  <c r="G170" s="1"/>
  <c r="F170" s="1"/>
  <c r="E170"/>
  <c r="D170"/>
  <c r="I169"/>
  <c r="E169"/>
  <c r="D169"/>
  <c r="C159"/>
  <c r="C158"/>
  <c r="I157"/>
  <c r="F157"/>
  <c r="E157"/>
  <c r="D157"/>
  <c r="C155"/>
  <c r="C153"/>
  <c r="C152"/>
  <c r="C151" s="1"/>
  <c r="H150"/>
  <c r="G150"/>
  <c r="F150"/>
  <c r="E150"/>
  <c r="D150"/>
  <c r="C148"/>
  <c r="H147"/>
  <c r="H126" s="1"/>
  <c r="G147"/>
  <c r="G126" s="1"/>
  <c r="F147"/>
  <c r="F173" l="1"/>
  <c r="C175"/>
  <c r="C177"/>
  <c r="D173"/>
  <c r="H285"/>
  <c r="C174"/>
  <c r="C173" s="1"/>
  <c r="I171" s="1"/>
  <c r="I168" s="1"/>
  <c r="E168"/>
  <c r="G173"/>
  <c r="D168"/>
  <c r="C182"/>
  <c r="C169" s="1"/>
  <c r="C168" s="1"/>
  <c r="I167" s="1"/>
  <c r="H169"/>
  <c r="G169" s="1"/>
  <c r="F169" s="1"/>
  <c r="E372"/>
  <c r="F369"/>
  <c r="F378"/>
  <c r="E378" s="1"/>
  <c r="F373"/>
  <c r="G285"/>
  <c r="D287"/>
  <c r="E285"/>
  <c r="E284" s="1"/>
  <c r="H372"/>
  <c r="H369" s="1"/>
  <c r="H368" s="1"/>
  <c r="C150"/>
  <c r="C157"/>
  <c r="F168"/>
  <c r="F285"/>
  <c r="C208"/>
  <c r="C206" s="1"/>
  <c r="G168"/>
  <c r="G162"/>
  <c r="F162" s="1"/>
  <c r="D181"/>
  <c r="H168"/>
  <c r="C181"/>
  <c r="E147"/>
  <c r="D147"/>
  <c r="C146"/>
  <c r="C145"/>
  <c r="I144"/>
  <c r="H144"/>
  <c r="G144"/>
  <c r="C143"/>
  <c r="C142"/>
  <c r="H141"/>
  <c r="G141"/>
  <c r="F141"/>
  <c r="E141"/>
  <c r="D141"/>
  <c r="D140"/>
  <c r="C140" s="1"/>
  <c r="C139"/>
  <c r="H138"/>
  <c r="G138"/>
  <c r="F138"/>
  <c r="E138"/>
  <c r="C137"/>
  <c r="C136"/>
  <c r="H135"/>
  <c r="G135"/>
  <c r="F135"/>
  <c r="E135"/>
  <c r="D135"/>
  <c r="C134"/>
  <c r="C133"/>
  <c r="I132"/>
  <c r="H132"/>
  <c r="G132"/>
  <c r="F132"/>
  <c r="E132"/>
  <c r="D132"/>
  <c r="C131"/>
  <c r="C130"/>
  <c r="H129"/>
  <c r="G129"/>
  <c r="F129"/>
  <c r="E129"/>
  <c r="D129"/>
  <c r="I127"/>
  <c r="H127"/>
  <c r="G127"/>
  <c r="C129" l="1"/>
  <c r="C147"/>
  <c r="H167"/>
  <c r="I164"/>
  <c r="C135"/>
  <c r="C144"/>
  <c r="C132"/>
  <c r="D372"/>
  <c r="E369"/>
  <c r="E368" s="1"/>
  <c r="C141"/>
  <c r="C287"/>
  <c r="D285"/>
  <c r="E167"/>
  <c r="D284"/>
  <c r="C138"/>
  <c r="E162"/>
  <c r="D162" s="1"/>
  <c r="I284"/>
  <c r="H284" s="1"/>
  <c r="G284" s="1"/>
  <c r="F284" s="1"/>
  <c r="D127"/>
  <c r="C127" s="1"/>
  <c r="D126"/>
  <c r="G167" l="1"/>
  <c r="H164"/>
  <c r="H286"/>
  <c r="G286" s="1"/>
  <c r="C285"/>
  <c r="C284" s="1"/>
  <c r="C372"/>
  <c r="D369"/>
  <c r="D368" s="1"/>
  <c r="D167"/>
  <c r="E164"/>
  <c r="F126"/>
  <c r="E126" s="1"/>
  <c r="C126" s="1"/>
  <c r="C162"/>
  <c r="H125"/>
  <c r="G125"/>
  <c r="F167" l="1"/>
  <c r="G164"/>
  <c r="F125"/>
  <c r="C167"/>
  <c r="D164"/>
  <c r="H371"/>
  <c r="G371" s="1"/>
  <c r="F371" s="1"/>
  <c r="E371" s="1"/>
  <c r="D371" s="1"/>
  <c r="C371" s="1"/>
  <c r="C369"/>
  <c r="E125"/>
  <c r="D125"/>
  <c r="H124"/>
  <c r="G124"/>
  <c r="F124"/>
  <c r="E124"/>
  <c r="D124"/>
  <c r="C120"/>
  <c r="C119" s="1"/>
  <c r="H119"/>
  <c r="G119"/>
  <c r="F119"/>
  <c r="E119"/>
  <c r="D119"/>
  <c r="C118"/>
  <c r="H117"/>
  <c r="G117"/>
  <c r="F117"/>
  <c r="E117"/>
  <c r="D117"/>
  <c r="C116"/>
  <c r="C115" s="1"/>
  <c r="G115"/>
  <c r="F115"/>
  <c r="E115"/>
  <c r="D115"/>
  <c r="C114"/>
  <c r="F112"/>
  <c r="E112"/>
  <c r="D112"/>
  <c r="C111"/>
  <c r="C109" s="1"/>
  <c r="C110"/>
  <c r="H109"/>
  <c r="G109"/>
  <c r="F109"/>
  <c r="E109"/>
  <c r="D109"/>
  <c r="C108"/>
  <c r="C107"/>
  <c r="I106"/>
  <c r="H106"/>
  <c r="G106"/>
  <c r="F106"/>
  <c r="E106"/>
  <c r="D106"/>
  <c r="C105"/>
  <c r="F14" l="1"/>
  <c r="F164"/>
  <c r="C112"/>
  <c r="I166"/>
  <c r="C164"/>
  <c r="C125"/>
  <c r="C117"/>
  <c r="C124"/>
  <c r="C106"/>
  <c r="G103"/>
  <c r="F103"/>
  <c r="E103"/>
  <c r="D103"/>
  <c r="C103"/>
  <c r="C102"/>
  <c r="C98" s="1"/>
  <c r="C101"/>
  <c r="H100"/>
  <c r="G100"/>
  <c r="F100"/>
  <c r="E100"/>
  <c r="D100"/>
  <c r="H99"/>
  <c r="G99"/>
  <c r="F99"/>
  <c r="E99"/>
  <c r="D99"/>
  <c r="C99"/>
  <c r="G98"/>
  <c r="F98"/>
  <c r="E98"/>
  <c r="D98"/>
  <c r="F97"/>
  <c r="E97"/>
  <c r="D97"/>
  <c r="C100" l="1"/>
  <c r="H166"/>
  <c r="I165"/>
  <c r="I163"/>
  <c r="H95"/>
  <c r="H94"/>
  <c r="C97"/>
  <c r="G95" s="1"/>
  <c r="F95"/>
  <c r="E95"/>
  <c r="D95"/>
  <c r="G94"/>
  <c r="F94"/>
  <c r="E94"/>
  <c r="D94"/>
  <c r="C92"/>
  <c r="C91"/>
  <c r="H90"/>
  <c r="G90"/>
  <c r="F90"/>
  <c r="E90"/>
  <c r="D90"/>
  <c r="G166" l="1"/>
  <c r="H165"/>
  <c r="H163"/>
  <c r="C95"/>
  <c r="C94"/>
  <c r="C90"/>
  <c r="C85"/>
  <c r="C84" s="1"/>
  <c r="H84"/>
  <c r="H68" s="1"/>
  <c r="G84"/>
  <c r="F84"/>
  <c r="F68" s="1"/>
  <c r="F20" s="1"/>
  <c r="E84"/>
  <c r="E68" s="1"/>
  <c r="E20" s="1"/>
  <c r="D84"/>
  <c r="C83"/>
  <c r="C82"/>
  <c r="I81"/>
  <c r="H81"/>
  <c r="G81"/>
  <c r="F81"/>
  <c r="E81"/>
  <c r="D81"/>
  <c r="C80"/>
  <c r="C79"/>
  <c r="H78"/>
  <c r="G78"/>
  <c r="F78"/>
  <c r="E78"/>
  <c r="D78"/>
  <c r="C77"/>
  <c r="C75" s="1"/>
  <c r="H75"/>
  <c r="G75"/>
  <c r="F75"/>
  <c r="E75"/>
  <c r="D75"/>
  <c r="C74"/>
  <c r="C73"/>
  <c r="C66" s="1"/>
  <c r="H72"/>
  <c r="G72"/>
  <c r="F72"/>
  <c r="E72"/>
  <c r="D72"/>
  <c r="I68"/>
  <c r="D68"/>
  <c r="I67"/>
  <c r="H67"/>
  <c r="G67"/>
  <c r="F67"/>
  <c r="F65" s="1"/>
  <c r="E67"/>
  <c r="D67"/>
  <c r="I66"/>
  <c r="H66"/>
  <c r="G66"/>
  <c r="F66"/>
  <c r="E66"/>
  <c r="D66"/>
  <c r="D18" s="1"/>
  <c r="C62"/>
  <c r="C61" s="1"/>
  <c r="G61"/>
  <c r="F61"/>
  <c r="E61"/>
  <c r="D61"/>
  <c r="C55"/>
  <c r="C53" s="1"/>
  <c r="I53"/>
  <c r="H53"/>
  <c r="G53"/>
  <c r="F53"/>
  <c r="E53"/>
  <c r="D53"/>
  <c r="H25"/>
  <c r="G25"/>
  <c r="F25"/>
  <c r="E25"/>
  <c r="D25"/>
  <c r="I24"/>
  <c r="I23" s="1"/>
  <c r="H24"/>
  <c r="G24"/>
  <c r="F24"/>
  <c r="E24"/>
  <c r="E18" s="1"/>
  <c r="D24"/>
  <c r="C24"/>
  <c r="I20"/>
  <c r="G17"/>
  <c r="F17"/>
  <c r="E17"/>
  <c r="D17" s="1"/>
  <c r="C17" s="1"/>
  <c r="G163" l="1"/>
  <c r="G68"/>
  <c r="G20" s="1"/>
  <c r="H20"/>
  <c r="E23"/>
  <c r="D23" s="1"/>
  <c r="D65"/>
  <c r="C81"/>
  <c r="F23"/>
  <c r="E65"/>
  <c r="C68"/>
  <c r="C20" s="1"/>
  <c r="C78"/>
  <c r="F18"/>
  <c r="D20"/>
  <c r="F166"/>
  <c r="G165"/>
  <c r="H65"/>
  <c r="G23"/>
  <c r="F163"/>
  <c r="G161"/>
  <c r="H18"/>
  <c r="C18"/>
  <c r="G65"/>
  <c r="C72"/>
  <c r="H23"/>
  <c r="H16" s="1"/>
  <c r="C67"/>
  <c r="C22"/>
  <c r="C25"/>
  <c r="C23" s="1"/>
  <c r="H22"/>
  <c r="G22" s="1"/>
  <c r="F22" s="1"/>
  <c r="E22" s="1"/>
  <c r="D22" s="1"/>
  <c r="D16"/>
  <c r="I15"/>
  <c r="H15"/>
  <c r="G15" s="1"/>
  <c r="F15"/>
  <c r="E15"/>
  <c r="D15" s="1"/>
  <c r="C15" s="1"/>
  <c r="H14"/>
  <c r="E14"/>
  <c r="D14" s="1"/>
  <c r="C14"/>
  <c r="H13"/>
  <c r="F13"/>
  <c r="H11"/>
  <c r="I10"/>
  <c r="H10"/>
  <c r="G10" s="1"/>
  <c r="F10" s="1"/>
  <c r="E10" s="1"/>
  <c r="D10" s="1"/>
  <c r="C10" s="1"/>
  <c r="G8" l="1"/>
  <c r="G6" s="1"/>
  <c r="C65"/>
  <c r="I64" s="1"/>
  <c r="H64" s="1"/>
  <c r="G64" s="1"/>
  <c r="F64" s="1"/>
  <c r="E64" s="1"/>
  <c r="D64" s="1"/>
  <c r="C64" s="1"/>
  <c r="H9"/>
  <c r="F161"/>
  <c r="E166"/>
  <c r="E163" s="1"/>
  <c r="F165"/>
  <c r="F11" s="1"/>
  <c r="H8"/>
  <c r="F8"/>
  <c r="G7"/>
  <c r="E161" l="1"/>
  <c r="D166"/>
  <c r="D163" s="1"/>
  <c r="D161" s="1"/>
  <c r="E165"/>
  <c r="E11" s="1"/>
  <c r="E13"/>
  <c r="E8" s="1"/>
  <c r="F7"/>
  <c r="E7" s="1"/>
  <c r="D7"/>
  <c r="C7"/>
  <c r="C166" l="1"/>
  <c r="D165"/>
  <c r="C165" s="1"/>
  <c r="D13"/>
  <c r="D8" s="1"/>
  <c r="H1035"/>
  <c r="C1035" s="1"/>
  <c r="I1034" s="1"/>
  <c r="H1034" s="1"/>
  <c r="H1269"/>
  <c r="I1269"/>
  <c r="E19"/>
  <c r="E9" s="1"/>
  <c r="E6" s="1"/>
  <c r="G494"/>
  <c r="G407" s="1"/>
  <c r="G376" s="1"/>
  <c r="D19"/>
  <c r="D9" s="1"/>
  <c r="F494"/>
  <c r="C494" s="1"/>
  <c r="C407" s="1"/>
  <c r="C376" s="1"/>
  <c r="E16"/>
  <c r="E405"/>
  <c r="D11" l="1"/>
  <c r="C11" s="1"/>
  <c r="D6"/>
  <c r="C163"/>
  <c r="C13"/>
  <c r="C8" s="1"/>
  <c r="H1033"/>
  <c r="G1033" s="1"/>
  <c r="C1034"/>
  <c r="C1033" s="1"/>
  <c r="F407"/>
  <c r="F376" s="1"/>
  <c r="F374" s="1"/>
  <c r="F16" s="1"/>
  <c r="C405"/>
  <c r="G405"/>
  <c r="G374"/>
  <c r="G370"/>
  <c r="G368" s="1"/>
  <c r="C19"/>
  <c r="C9" s="1"/>
  <c r="C370"/>
  <c r="C368" s="1"/>
  <c r="C374"/>
  <c r="C16" s="1"/>
  <c r="F405"/>
  <c r="F370" l="1"/>
  <c r="F368" s="1"/>
  <c r="F19"/>
  <c r="F9" s="1"/>
  <c r="F6" s="1"/>
  <c r="C6"/>
  <c r="I162"/>
  <c r="C161"/>
  <c r="H162" l="1"/>
  <c r="I161"/>
  <c r="H161" l="1"/>
  <c r="H17"/>
  <c r="H7" s="1"/>
  <c r="H6" s="1"/>
  <c r="I1033"/>
  <c r="I1035"/>
  <c r="I1043"/>
  <c r="I1039"/>
  <c r="I1037"/>
</calcChain>
</file>

<file path=xl/sharedStrings.xml><?xml version="1.0" encoding="utf-8"?>
<sst xmlns="http://schemas.openxmlformats.org/spreadsheetml/2006/main" count="1987" uniqueCount="705">
  <si>
    <t>МУП "Аварийно-восстановительная служба" - изоляция теплотрасс в р.п. Пышма (от ктельной ООО "Котельная № 1", котельных № 1,3,4 ЗАО "Регионгаз-инвест"</t>
  </si>
  <si>
    <t>МУП "Аварийно-восстановительная служба" - замена запорной арматуры на теплотрассах</t>
  </si>
  <si>
    <t>МУП ЖКХ "Трифоновское" - установка узлов учета на водонапорных башнях и скважинах д. Юдина, с. Трифоново, с. Печеркино, с. Тимохинское</t>
  </si>
  <si>
    <t>МУП ЖКХ "Трифоновское" - замена утеплителя на теплотрассе в с. Печеркино до детского сада</t>
  </si>
  <si>
    <t>МУП ЖКХ "Черемышское" - замена малозагруженного электропривода на электродвигатели меньшей мощности в котельной с. Боровлянское, с. Четкарино, д. Родина</t>
  </si>
  <si>
    <t>№ строки</t>
  </si>
  <si>
    <t>Наименование мероприятия/источникирасходов на финансирование</t>
  </si>
  <si>
    <t>всего</t>
  </si>
  <si>
    <t>Объем расходов на выполнение мероприятия за счет всех источников ресурсного обеспечения,тыс.руб.</t>
  </si>
  <si>
    <t>областной бюджет</t>
  </si>
  <si>
    <t>местный бюджет</t>
  </si>
  <si>
    <t>*</t>
  </si>
  <si>
    <t>Организационно-методическое руководство разработки проектов муниципальных программ, ведение реестра программ, мониторинг их реализации</t>
  </si>
  <si>
    <t xml:space="preserve">Разработка проекта налоговой и бюджетной политики на очередной год и плановый период </t>
  </si>
  <si>
    <t>Организация работы межведомственной комиссии по вопросам укрепления финансовой самостоятельности бюджета Пышминского городского округа</t>
  </si>
  <si>
    <t>Расчет прогнозных индикаторов для формирования доходной части местного бюджета</t>
  </si>
  <si>
    <t>Разработка прогноза социально-экономического развития Пышминского городского округа на среднесрочную перспективу</t>
  </si>
  <si>
    <t>Подготовка нормативных правовых актов Пышминского городского округа, регулирующих участие Пышминского городского округа в государственно-частном партнерстве; подготовка предложений по внесению изменений в действующие нормативные правовые акты Пышминского городского округа в сфере государственно-частного партнерства</t>
  </si>
  <si>
    <t>Мониторинг достижения важнейших целевых показателей, установленных указом Президента Российской Федерации от 07 мая 2012 года № 601 "Об основных направлениях совершенствования системы государственного управления"</t>
  </si>
  <si>
    <t xml:space="preserve">Осуществление организационно- методологической работы по совершенствованию предоставления государственной поддержки  социально ориентированным некоммерческим организациям                                    </t>
  </si>
  <si>
    <t>Организация работы комиссии по отбору социально ориентированных некоммерческих организаций для предоставления субсидий из бюджета Пышминского городского округа</t>
  </si>
  <si>
    <t>Подготовка нормативных правовых актов Пышминского городского округа по вопросам формирования доклада главы Пышминского городского округа о достигнутых показателей для оценки эффективности деятельности органов местного самоуправления Пышминского городского округа</t>
  </si>
  <si>
    <t>Подготовка доклада главы Пышминского городского округа о достигнутых значениях показателей для оценки эффективности деятельности органов местного самоуправления</t>
  </si>
  <si>
    <t>Подготовка доклада об осуществлении муниципального контроля (надзора) на территории Пышминского городского округа</t>
  </si>
  <si>
    <t>Внедрение института оценки регулирующего воздействия в Пышминском гордского округе</t>
  </si>
  <si>
    <t>Организация разработки и реализация программы демографического развития Пышминского городского округа , осуществление координации, мониторинга и контроля реализации Программы демографического развития Пышминского городского округа на период до 2025 года ("Уральская семья") и Планов мероприятий по ее реализации, разработка мер по совершенствованию демографического развития</t>
  </si>
  <si>
    <t>Разработка и утверждение плана мероприятий по повышению эффективности бюджетной сферы с установлением индикаторов повышения эффективности бюджетной сферы</t>
  </si>
  <si>
    <t>Анализ деятельности учреждений бюджетной сферы</t>
  </si>
  <si>
    <t>Разработка и реализация программы демографического развития Пышминского городского округа, осуществление мониторинга, анализа и контроля ее реализации</t>
  </si>
  <si>
    <t>Осуществление ведения в системе АСУ ИОГВ социально-демографического паспорта Пышминского городского округа</t>
  </si>
  <si>
    <t>Обеспечение организации деятельности комиссии при главе Пышминского городского округа по мониторингу достижения целевых показателей социально-экономического развития Пышминского городского округа</t>
  </si>
  <si>
    <t>Мониторинг реализации поэтапного плана мероприятий, обеспечивающих выполнение поручений и достижение важнейших целевых показателей, установленных Указом Президента Российской Федерации от 7 мая 2012 года № 606 "О мерах по реализации демографической политики Российской Федерации"</t>
  </si>
  <si>
    <t>Осуществление контроля достижения целевых индикаторов, обеспечивающих достижение важнейших показателей, установленных Указом Президента Российской Федерации от 07 мая 2012 года № 606 "О мерах по реализации демографической политики Российской Федерации"</t>
  </si>
  <si>
    <t>Ведение реестра некоммерческих организаций, которым предоставлены меры поддержки</t>
  </si>
  <si>
    <t>Разработка инвестиционного паспорта Пышминского городского округа</t>
  </si>
  <si>
    <t>Разработка прогноза объемов продукции, закупаемой для муниципальных нужд Пышминского городского округа</t>
  </si>
  <si>
    <t>Подготовка, размещение документации для проведения процедур размещения муниципального заказа согласно плана-графика</t>
  </si>
  <si>
    <t>Областной бюджет</t>
  </si>
  <si>
    <t>Местный  бюджет</t>
  </si>
  <si>
    <t>Содержание муниципального архива</t>
  </si>
  <si>
    <t>Мониторинг реализации Стратегии социально-экономического развития Пышминского городского округа до 2020 года</t>
  </si>
  <si>
    <t>Мониторинг реализации Программы социально-экономического развития Пышминского городского округа и целевых показателей социально-экономического развития, установленных Указом Президента Российской Федерации от 07 мая 2012 года № 596</t>
  </si>
  <si>
    <t xml:space="preserve">Обеспечение деятельности рабочей  группы по мониторингу достижения на территории Пышминского городского округа целевых показателей </t>
  </si>
  <si>
    <t>Обеспечение оказания консультационных услуг начинающим и действующим субъектам малого и среднего предпринимательства по вопросам связанным с предпринимательской деятельностью (согласно договору с ИКЦ) всего, в том числе:</t>
  </si>
  <si>
    <t>Предоставление муниципальной преференции: заключение на новый срок без проведения конкурсов или аукционов договоров аренды, указанных в частях 1 и 3 статьи 17.1 Федерального закона от 26.07.2006 № 135-ФЗ "О защите конкуренции" и заключенных до 1 июля 2008 года с субъектами малого или среднего предпринимательства, за исключением  субъектов малого и среднего предпринимательства,  указанных в части 3 статьи 14 Федерального закона от 24 июля 2007 года № 209-ФЗ "О развитии малого и среднего предпринимательства в Российской Федерации", при условии отсутствия на момент заключения такого договора аренды на новый срок оснований для его досрочного расторжения, предусмотренных гражданским законодательством.</t>
  </si>
  <si>
    <t xml:space="preserve">в том числе:             </t>
  </si>
  <si>
    <t xml:space="preserve">Контроль за выполнением работ и соблюдением сроков, предусмотренных муниципальным контрактом. Решение текущих вопросов с исполнителями в ходе проектирования. </t>
  </si>
  <si>
    <t>ВСЕГО по  направлению "Прочие нужды", в том числе</t>
  </si>
  <si>
    <t>местный бюджет,всего, в том числе:</t>
  </si>
  <si>
    <t>Приобретение специализированного оборудования для обеспечения сохранности архивных документов, хранящихся в архивном отделе администрации Пышминского городского округа (приобретение 90 погонных метров стационарных стеллажей в архивохранилище документов постоянного хранения, пылесос), в том числе:</t>
  </si>
  <si>
    <t>всего по подпрограмме , в том числе:</t>
  </si>
  <si>
    <t>внебюджетные источники</t>
  </si>
  <si>
    <t>Мониторинг, анализ и прогнозирование социально-экономического развития субъектов малого и среднего предпринимательства</t>
  </si>
  <si>
    <t>Ведение реестра субъектов малого и среднего предпринимательства- получателей поддержки</t>
  </si>
  <si>
    <t>Распространение информации о существующей системе государственной поддержки субъектов малого и среднего предпринимательства (СМИ,Интернет и др.)</t>
  </si>
  <si>
    <t>Приобретение и тиражирование методических пособий,раздаточного материала,бланков документов  для субъектов малого и среднего предпринимательства по вопросам организации бизнеса                                 всео ,в том числе</t>
  </si>
  <si>
    <t>Организация и проведение торжественных мероприятий, посвященных профессиональным праздникам                                 всего,в том числе:</t>
  </si>
  <si>
    <t>Реализация на территории Пышминского городского округа инструмента микрофинансирования (через ИКЦ) всего, в том числе</t>
  </si>
  <si>
    <t>Формирование и ведение перечня муниципального имущества предназначенного для передачи во владение и (или) пользование (в том числе субъектам малого и среднего предпринимательства</t>
  </si>
  <si>
    <t>Ведение перечня муниципального имущества Пышминского городского округа, свободного от прав третьих лиц, которое может быть использовано только в целях предоставления его во владение и (или) пользование на долгосрочной основе субъектам малого и среднего предпринимательства и организациям, образующим инфраструктуру малого и среднего предпринимательства</t>
  </si>
  <si>
    <t>Применение понижающего коэффициента к ставке арендной платы для субъектов малого и среднего предпринимательства, осуществляющих свою деятельность в сфере бытового обслуживания</t>
  </si>
  <si>
    <t>местный</t>
  </si>
  <si>
    <t>Всего по подпрограмме  в том числе:</t>
  </si>
  <si>
    <t>Прочие нужды:</t>
  </si>
  <si>
    <t xml:space="preserve">федеральный бюджет       </t>
  </si>
  <si>
    <t xml:space="preserve">областной бюджет         </t>
  </si>
  <si>
    <t xml:space="preserve">"Прочие нужды",          </t>
  </si>
  <si>
    <t xml:space="preserve">      x      </t>
  </si>
  <si>
    <t xml:space="preserve">Всего по подпрограмме    </t>
  </si>
  <si>
    <t>-</t>
  </si>
  <si>
    <t>Обеспечение единого информационного пространства и удовлетворение потребностей в архивной информации в Пышминском городском округе, в том числе:</t>
  </si>
  <si>
    <t>Обеспечение бесперебойной работы программного комплекса «Архивный фонд» (версия 5) в режиме единой информационной системы, в том числе:</t>
  </si>
  <si>
    <t>Создание условий для сохранности документов Архивного фонда Российской Федерации, находящихся на хранении в архивном отделе администрации Пышминского городского округа, предотвращение их утраты, в том числе:</t>
  </si>
  <si>
    <t>Установка противопожарных огнезащитных дверей в архивохранилищах архивного отдела администрации Пышминского городского округа, в том числе:</t>
  </si>
  <si>
    <t xml:space="preserve">местный бюджет           </t>
  </si>
  <si>
    <t>Капитальные вложения</t>
  </si>
  <si>
    <t>Прочие нужды</t>
  </si>
  <si>
    <t>1.Капитальные вложения</t>
  </si>
  <si>
    <t xml:space="preserve">Капитальные вложения     </t>
  </si>
  <si>
    <t>1.1.Бюджетные инвестиции в объекты капитального строительства</t>
  </si>
  <si>
    <t xml:space="preserve">ВСЕГО: Бюджетные инвестиции в объекты капитального строительства     </t>
  </si>
  <si>
    <t>2.Прочие нужды</t>
  </si>
  <si>
    <t xml:space="preserve">ВСЕГО: Прочие нужды             </t>
  </si>
  <si>
    <t>Разработка проектно-сметной документации на капитальный ремонт ГТС с.Боровлянское</t>
  </si>
  <si>
    <t xml:space="preserve">Всего по программе, в том числе: </t>
  </si>
  <si>
    <t>федеральный бюджет</t>
  </si>
  <si>
    <t>Всего по подпрограмме, в том числе:</t>
  </si>
  <si>
    <t>Местный бюджет</t>
  </si>
  <si>
    <t xml:space="preserve">Всего по подпрограмме, в том числе: </t>
  </si>
  <si>
    <t>Всего по направлению "Прочие нужды", в том числе:</t>
  </si>
  <si>
    <t>Подготовка исходной документации для размещения муниципального заказа на поставку товаров, услуг.</t>
  </si>
  <si>
    <t>Подготовка исходной документации для проектирования.</t>
  </si>
  <si>
    <t>Рассмотрение, согласование документации. Организация и  проведение публичных слушаний по проектам. Утверждение документации.</t>
  </si>
  <si>
    <t>Направление сведений в орган кадастрового учета для внесения сведений в государственный  кадастр недвижимости.</t>
  </si>
  <si>
    <t xml:space="preserve">Ведение информационной системы обеспечения градостроительной деятельности </t>
  </si>
  <si>
    <t xml:space="preserve">Подпрограмма 6  "Градостроительная деятельность  Пышминского городского округа" </t>
  </si>
  <si>
    <t>Всего по подпрограмме, в том числе</t>
  </si>
  <si>
    <t>1. Капитальные вложения</t>
  </si>
  <si>
    <t>ВСЕГО по направлению капитальные вложения, в том числе</t>
  </si>
  <si>
    <t>1.1. Бюджетные инвестиции в объекты капитального строительства</t>
  </si>
  <si>
    <t>Бюджетные инвестиции в объекты капитального строительства, всего, в том числе</t>
  </si>
  <si>
    <t>2. Прочие нужды</t>
  </si>
  <si>
    <t>ВСЕГО по  инаправлению "Прочие нужды", в том числе</t>
  </si>
  <si>
    <t>р.п. Пышма, кладбище № 2</t>
  </si>
  <si>
    <t>с. Тупицыно</t>
  </si>
  <si>
    <t>с. Красноярское</t>
  </si>
  <si>
    <t>д. Духовая</t>
  </si>
  <si>
    <t>с. Черемыш</t>
  </si>
  <si>
    <t>с. Печеркино</t>
  </si>
  <si>
    <t>р.п. Пышма, кладбище № 1</t>
  </si>
  <si>
    <t>д. Нагибина</t>
  </si>
  <si>
    <t>д. Холкина</t>
  </si>
  <si>
    <t>с. Юрмытское</t>
  </si>
  <si>
    <t>д. Фролы</t>
  </si>
  <si>
    <t>д. Юдина</t>
  </si>
  <si>
    <t>с. Трифоново</t>
  </si>
  <si>
    <t>д. Катарач</t>
  </si>
  <si>
    <t>с. Тимохинское</t>
  </si>
  <si>
    <t>д. Речелга</t>
  </si>
  <si>
    <t>д. Савина</t>
  </si>
  <si>
    <t xml:space="preserve">Прочие нужды </t>
  </si>
  <si>
    <t>Всего по подпрограмме</t>
  </si>
  <si>
    <t>1.2. Иные капитальные вложения</t>
  </si>
  <si>
    <t>ВСЕГО по  иным капитальным вложениям, в том числе</t>
  </si>
  <si>
    <t>Приобретение автобусов ПАЗ-4234 (2 ед.)</t>
  </si>
  <si>
    <t>Приобретение автобуса марки Higer (Hundai) (1 ед.)</t>
  </si>
  <si>
    <t>ул. Сибирский тракт (1350 м)</t>
  </si>
  <si>
    <t>ул. Свердловская (700 м)</t>
  </si>
  <si>
    <t>ул. Кирова (от трассы) (800 м)</t>
  </si>
  <si>
    <t>участок дороги от ул. Победы-ул. Чапаева-пер. Чапаевский-ул. Мелиораторов-ул. Некрасова (900 м)</t>
  </si>
  <si>
    <t>ул. Механизаторов (450 м)</t>
  </si>
  <si>
    <t>ул. Бабкина (550 м)</t>
  </si>
  <si>
    <t>ул. Кр. Путиловцев (400 м)</t>
  </si>
  <si>
    <t>ул. Сушинских (950 м)</t>
  </si>
  <si>
    <t>ул. Машиностроителей (200 м)</t>
  </si>
  <si>
    <t>ул. Набережная (500 м)</t>
  </si>
  <si>
    <t>ул. Пышминская (500 м)</t>
  </si>
  <si>
    <t>ул. Разведчиков (300 м)</t>
  </si>
  <si>
    <t>ул. Сельскохозяйственная (250 м)</t>
  </si>
  <si>
    <t>ул. Сибирская (500 м)</t>
  </si>
  <si>
    <t>пер. Береговой (200 м)</t>
  </si>
  <si>
    <t>пер. Новый (200 м)</t>
  </si>
  <si>
    <t>ул. Транспортников (500 м)</t>
  </si>
  <si>
    <t>Проведение госэкспертизы пороектно-сметной документации на капитальный ремонт дороги с. Черемыш</t>
  </si>
  <si>
    <t>п. Первомайский, ул. Молодежная (500 м)</t>
  </si>
  <si>
    <t>с. Печеркино-д.Заречная (5000 м)</t>
  </si>
  <si>
    <t>д. Катарач, ул. Центральная (1900 м)</t>
  </si>
  <si>
    <t>Трасса Пышма-Талица до с. Юрмытское (600 м)</t>
  </si>
  <si>
    <t>п. Южный, ул. Советская (800 м)</t>
  </si>
  <si>
    <t>д. Талица, ул. Калинина (600 м)</t>
  </si>
  <si>
    <t xml:space="preserve">Разработка проектно-сметной документации на капитальный ремонт дороги ул. Октябрьская  в р.п. Пышма   с проведением экспертизы     </t>
  </si>
  <si>
    <t xml:space="preserve">Разработка проектно-сметной документации на капитальный ремонт дороги ул. Островского  в р.п. Пышма   с проведением экспертизы     </t>
  </si>
  <si>
    <t xml:space="preserve">Разработка проектно-сметной документации на капитальный ремонт дороги ул. Советская  в р.п. Пышма   с проведением экспертизы     </t>
  </si>
  <si>
    <t xml:space="preserve">Разработка проектно-сметной документации на капитальный ремонт дороги ул. Горького  в р.п. Пышма   с проведением экспертизы     </t>
  </si>
  <si>
    <t xml:space="preserve">Разработка проектно-сметной документации на капитальный ремонт дороги ул. Кузнецова  в р.п. Пышма   с проведением экспертизы     </t>
  </si>
  <si>
    <t>ВСЕГО ПО  ПОДПРОГРАММЕ, В ТОМ ЧИСЛЕ</t>
  </si>
  <si>
    <t>Федеральный бюджет</t>
  </si>
  <si>
    <t>Внебюджетные источники</t>
  </si>
  <si>
    <t xml:space="preserve">                                     1. Капитальные вложения                                     </t>
  </si>
  <si>
    <t>ВСЕГО по направлению «Капитальные вложения», в том числе</t>
  </si>
  <si>
    <t xml:space="preserve">                 1.1. Бюджетные инвестиции в объекты капитального строительства                  </t>
  </si>
  <si>
    <t xml:space="preserve">                                 1.2. Иные капитальные вложения                                  </t>
  </si>
  <si>
    <t>ВСЕГО по направлению «Иные капитальные вложения», в том числе</t>
  </si>
  <si>
    <t>ВСЕГО по направлению «Прочие нужды», в том числе</t>
  </si>
  <si>
    <t>2.4 Пропаганда физической культуры, спорта. Информация населения о принципах ЗОЖ (всего) из них:</t>
  </si>
  <si>
    <t>1. Прочие нужды</t>
  </si>
  <si>
    <t>Разработка проектно-сметной документации на реконструкцию очистных сооружений с проведением госэкспертизы (утверждаемая часть)</t>
  </si>
  <si>
    <t>Разработка проектно-сметной документации на реконструкцию очистных сооружений с проведением госэкспертизы (рабочая часть)</t>
  </si>
  <si>
    <t xml:space="preserve">Реконструкция очистных сооружений в р.п. Пышма            </t>
  </si>
  <si>
    <t>Разработка проектно-сметной документации на строительство II пускового комплекса системы водоснабжения от Аксарихинского месторождения подземных вод в р.п. Пышма с проведением экспертизы</t>
  </si>
  <si>
    <t xml:space="preserve">Строительство II пускового комплекса системы водоснабжения от Аксарихинского месторождения подземных вод  в р.п. Пышма            </t>
  </si>
  <si>
    <t>Разработка проектно-сметной документации на строительство водонапорной башни с пунктом очистки воды, с разводящими сетями водоснабжения в д. Катарач с проведением экспертизы</t>
  </si>
  <si>
    <t>Строительство водонапорной башни с пунктом очистки воды, с разводящими сетями водоснабжения в д. Катарач</t>
  </si>
  <si>
    <t>Разработка проектно-сметной документации на строительство водонапорной башни с пунктом очистки воды, с разводящими сетями водоснабжения в д. Пылаева с проведением экспертизы</t>
  </si>
  <si>
    <t>Строительство водонапорной башни с пунктом очистки воды, с разводящими сетями водоснабжения в д. Пылаева</t>
  </si>
  <si>
    <t>Разработка проектно-сметной документации на строительство водонапорной башни с пунктом очистки воды, с разводящими сетями водоснабжения в с. Чупино с проведением экспертизы</t>
  </si>
  <si>
    <t xml:space="preserve">Разработка проектно-сметной документации на строительство канализационного коллектора в 1 микрорайоне в р.п. Пышма    с проведением экспертизы        </t>
  </si>
  <si>
    <t>Реконструкция тепловых сетей в р.п. Пышма</t>
  </si>
  <si>
    <t>ул. Свердловская (750 м)</t>
  </si>
  <si>
    <t>ул. Строителей, 3 (40 м)</t>
  </si>
  <si>
    <t>ул. Заводская - ул. Куйбышева (524 м)</t>
  </si>
  <si>
    <t xml:space="preserve">                                         2. Прочие нужды                                         </t>
  </si>
  <si>
    <t xml:space="preserve">Всего по направлению     </t>
  </si>
  <si>
    <t xml:space="preserve">Строительство подводящих сетей теплоснабжения к газовым блочным котельным, в том числе  </t>
  </si>
  <si>
    <t xml:space="preserve">Разработка проектно-сметной документации на капитальный ремонт части  ул. Сибирский тракт в р.п. Пышма     </t>
  </si>
  <si>
    <t xml:space="preserve">Разработка проектно-сметной документации на капитальный ремонт дороги ул. Тельмана и ул. Куйбышева  в р.п. Пышма       </t>
  </si>
  <si>
    <t xml:space="preserve">Полигоны твердых бытовых отходов, в том числе </t>
  </si>
  <si>
    <t>В том числе:</t>
  </si>
  <si>
    <t xml:space="preserve">         В том числе:</t>
  </si>
  <si>
    <t>Итого по подпрограмме:</t>
  </si>
  <si>
    <t xml:space="preserve">Ремонт подъездов к местам захоронения </t>
  </si>
  <si>
    <t>местный бюджет, в том числе</t>
  </si>
  <si>
    <t xml:space="preserve">ул. Тельмана-ул. Куйбышева  (1050 м), в том числе:    </t>
  </si>
  <si>
    <t>Капитальный ремонт автомобильных дорог в р.п. Пышма в том числе:</t>
  </si>
  <si>
    <t>от котельной №3 (ул. Горная) до 1микрорайона (1067 м)</t>
  </si>
  <si>
    <t>ул. Заводская - ул. Комсомольская (116 м)</t>
  </si>
  <si>
    <t>ул. Строителей, 8-20 (297 м)</t>
  </si>
  <si>
    <t>Реконструкция тепловых сетей в сельских населенных пунктах</t>
  </si>
  <si>
    <t>с. Печеркино, котельная-детский сад (60 м)</t>
  </si>
  <si>
    <t>с. Черемыш, от столовой до колодца № 1 (100 м)</t>
  </si>
  <si>
    <t>с. Черемыш, от колодца № 3 до дома культуры (30 м)</t>
  </si>
  <si>
    <t>с. Черемыш,от колодца ул. Комарова до колодца ул. Кирова (205 м)</t>
  </si>
  <si>
    <t>с. Черемыш, от колодца ул. Кирова до колодца дома № 3 (208 м)</t>
  </si>
  <si>
    <t>с.Черемыш, от колодца по ул. Кирова до дома № 3 (33 м)</t>
  </si>
  <si>
    <t>с. Черемыш, ул. Кирова,д.д. 5,7 (28 м)</t>
  </si>
  <si>
    <t>с. Трифоново, колодец у котельной до надземной телотрассы ( 32 м)</t>
  </si>
  <si>
    <t>с. Чернышово, колодец ДК-колодец ул. Механизаторов, 4 (94 м)</t>
  </si>
  <si>
    <t>с. Боровлянское, котельная - 3-х этажный дом (530 м)</t>
  </si>
  <si>
    <t>д.Родина, от котельной до ул. Строителей (90 м)</t>
  </si>
  <si>
    <t>д. Родина, ул. Советская, 37 - ул. Ворошилова, 79 (65 м)</t>
  </si>
  <si>
    <t>д. Родина, котельная - смотровой колодец № 1 (500 м)</t>
  </si>
  <si>
    <t>д. Родина, ул. Советская, 37 - смотровой колодец (50 м)</t>
  </si>
  <si>
    <t>с. Чернышово</t>
  </si>
  <si>
    <t>д. Комарова</t>
  </si>
  <si>
    <t>д. Родина</t>
  </si>
  <si>
    <t>с. Четкарино</t>
  </si>
  <si>
    <t>п. Первомайский</t>
  </si>
  <si>
    <t>с. Боровлянское</t>
  </si>
  <si>
    <t>Реконструкция котельных</t>
  </si>
  <si>
    <t>с. Печеркино, замена котла № 3</t>
  </si>
  <si>
    <t>с. Пульниково, замена котла № 2</t>
  </si>
  <si>
    <t>с. Чупино, замена котла</t>
  </si>
  <si>
    <t>с. Чернышово, замена котла</t>
  </si>
  <si>
    <t>с. Черемыш, замена котла</t>
  </si>
  <si>
    <t>д. Родина, котельная детского сада, замена котла</t>
  </si>
  <si>
    <t>в том числе</t>
  </si>
  <si>
    <t>Реконструкция водопроводных сетей в р.п. Пышма</t>
  </si>
  <si>
    <t>пер. Речной, д. 10 (52 м)</t>
  </si>
  <si>
    <t>пер. Южный,1 - ул. Горького (70 м)</t>
  </si>
  <si>
    <t>ул. Островского, 27б - 52 (250 м)</t>
  </si>
  <si>
    <t>ул. П. Морозова (300 м)</t>
  </si>
  <si>
    <t>пер. Новый, 2-14 до ОСШ (300 м)</t>
  </si>
  <si>
    <t>ул. Машиностроителей (375 м)</t>
  </si>
  <si>
    <t>пер. Ленинский, 26-42 (200 м)</t>
  </si>
  <si>
    <t>ул. Кр. Путиловцев (630 м)</t>
  </si>
  <si>
    <t>ул. Жукова, 11-25 (250 м)</t>
  </si>
  <si>
    <t>ул. Лермонтова, 75-85 (900 м)</t>
  </si>
  <si>
    <t>700,0*</t>
  </si>
  <si>
    <t>ул. Кирова, 76-78 (120 м)</t>
  </si>
  <si>
    <t>ул. Ольховая (240 м)</t>
  </si>
  <si>
    <t>пер. Набережный (200 м)</t>
  </si>
  <si>
    <t>ул. Ленина, 111 - 255 (2100 м)</t>
  </si>
  <si>
    <t>ул. Красноармейская, 2-36 (1200 м)</t>
  </si>
  <si>
    <t>ул. Ленина,2-64 (1000 м)</t>
  </si>
  <si>
    <t>ул. Строителей (600 м)</t>
  </si>
  <si>
    <t>ул. Подгорная, 11-15 (110 м)</t>
  </si>
  <si>
    <t>ул. Тюменская (350 м)</t>
  </si>
  <si>
    <t>ул. Пионерская (800 м)</t>
  </si>
  <si>
    <t>пер. Школьный, 1-20; 19-23 (350 м)</t>
  </si>
  <si>
    <t>ул. Пионерская, 1в-пер. Юрмач-ул. Ленина,75 (520 м)*</t>
  </si>
  <si>
    <t>1231,042*</t>
  </si>
  <si>
    <t>ул. Бабкина (от ул. Красноармейская до ул. Октябрьская) (200 м)</t>
  </si>
  <si>
    <t>480,8*</t>
  </si>
  <si>
    <t>пер. Чапаевский (170 м)</t>
  </si>
  <si>
    <t>ул. Лермонтова, 77а-118 (800 м)</t>
  </si>
  <si>
    <t>ул. Тюменская -ул. Тельмана (закольцовка) (180 м)</t>
  </si>
  <si>
    <t>Реконструкция водопроводных сетей в сельских населенных пунктах</t>
  </si>
  <si>
    <t>с. Трифоново,ул. Энергостроителей,1-6 (350 м)</t>
  </si>
  <si>
    <t>с. Трифоново, от газовой котельной до колодца (50 м)</t>
  </si>
  <si>
    <t>д. Юдина, от в/н башни (450 м)</t>
  </si>
  <si>
    <t>с. Трифоново, колодец у котельной до надземного водопровода (32 м)</t>
  </si>
  <si>
    <t>с. Чернышово, ул. Механизаторов, 2-4 (112 м)</t>
  </si>
  <si>
    <t>с. Тимохинское, ул. Октябрьская, 43 - 57 (300 м)</t>
  </si>
  <si>
    <t>с. Тимохинское, от колодца до дома № 7 по пер. Молодежному (165 м)</t>
  </si>
  <si>
    <t>д. Мартынова (367 м)</t>
  </si>
  <si>
    <t>с. Четкарино, ул. Первомайская - ул. Береговая,9 (500 м)</t>
  </si>
  <si>
    <t>с. Четкарино, ул. Механизаторов, 1 - 32 (200 м)</t>
  </si>
  <si>
    <t>с. Тупицыно, котельная - ул. Советская (560 м)</t>
  </si>
  <si>
    <t>пос. Первомайский (900 м)</t>
  </si>
  <si>
    <t>с. Юрмытское (900 м)</t>
  </si>
  <si>
    <t>д. Смирнова (1500 м)*</t>
  </si>
  <si>
    <t>1530*</t>
  </si>
  <si>
    <t>с. Боровлянское, от скважины до ул. Клубной (2720 м)</t>
  </si>
  <si>
    <t>с. Чернышово (1000 м)</t>
  </si>
  <si>
    <t>Строительство подводящих сетей водоснабжения к газовым блочным котельным</t>
  </si>
  <si>
    <t>Реконструкция водонапорных башен</t>
  </si>
  <si>
    <t xml:space="preserve">д. Мартынова </t>
  </si>
  <si>
    <t>д. Заречная</t>
  </si>
  <si>
    <t xml:space="preserve">Разработка проектно-сметной документации на строительство полигона ТБО в р.п. Пышма     с проведением экспертизы     </t>
  </si>
  <si>
    <t>1800,0*</t>
  </si>
  <si>
    <t>1500,0*</t>
  </si>
  <si>
    <t>300,0*</t>
  </si>
  <si>
    <t>Строительство полигона ТБО в р.п. Пышма</t>
  </si>
  <si>
    <t xml:space="preserve">Разработка проектно-сметной документации на строительство полигона ТБО в с. Печеркино    с проведением экспертизы     </t>
  </si>
  <si>
    <t>Строительство полигона ТБО в с. Печеркино</t>
  </si>
  <si>
    <t xml:space="preserve">Разработка проектно-сметной документации на строительство полигона ТБО в с. Четкарино  с проведением экспертизы     </t>
  </si>
  <si>
    <t>Приоретение коммунальной техники</t>
  </si>
  <si>
    <t>Прибретение мусоровозной автомашины</t>
  </si>
  <si>
    <t>Доработка проектно-сметной документации на строительство 4-х квартирных жилых домов в р.п. Пышма, ул. Кирова с получением заключений на достоверность сметной документации и эффективность проекта</t>
  </si>
  <si>
    <t xml:space="preserve">Строительство 4-х квартирного жилого дома, р.п. Пышма, ул. Кирова, 45         </t>
  </si>
  <si>
    <t xml:space="preserve">Строительство 4-х квартирного жилого дома, р.п. Пышма, ул. Кирова, 47         </t>
  </si>
  <si>
    <t xml:space="preserve">Строительство 4-х квартирного жилого дома, р.п. Пышма, ул. Кирова, 49         </t>
  </si>
  <si>
    <t>Приобретение жилых помещений для переселения граждан из ветхого жилья (791 м², 500 м², 600 м², 700 м², 800 м² соответственно)</t>
  </si>
  <si>
    <t>12.2.3.1.,12.2.3.2.</t>
  </si>
  <si>
    <t>Строительство газопровода Пышма-Первомайский-Камышлов II- III-IV пусковые комплексы (III этап – отпайки с установкой блочных газовых котельных в с. Чернышово, с. Тупицыно, с. Четкарино, д. Комарова и п. Первомайский; IV – отпайки в п. Южный и п. Ключевской, а также отпайки с установкой блочных газовых котельных в с. Тимохинское, с. Черемыш и с. Боровлянское)</t>
  </si>
  <si>
    <t>Строительство газопровода низкого давления к частному жилому сектору от ГРПШ-12 в р.п. Пышма</t>
  </si>
  <si>
    <t>Строительство газопровода низкого давления к частному жилому сектору от ГРПШ-4 в р.п. Пышма</t>
  </si>
  <si>
    <t>Проведение экспертизы проектно-сметной документации на строительство газопровода низкого давления от ГРП-2 в р.п. Пышма</t>
  </si>
  <si>
    <t>Строительство газопровода низкого давления к частному жилому сектору от ГРП-2 в р.п. Пышма</t>
  </si>
  <si>
    <t>Сети газопроводов низкого давления  от ГРП-5 в р.п. Пышма Свердловской области</t>
  </si>
  <si>
    <t>Строительство газопровода низкого давления в с. Чернышово (достройка)</t>
  </si>
  <si>
    <t>3400,0*</t>
  </si>
  <si>
    <t>Разработка расчетной схемы газоснабжения в д. Савина</t>
  </si>
  <si>
    <t>Разработка проектно-сметной документации на строительство газопровода низкого давления к жилому сектору в д. Савина с проведением госэкспертизы</t>
  </si>
  <si>
    <t>Строительство газопровода низкого давления к частному жилому сектору в д. Савина</t>
  </si>
  <si>
    <t>Проведение экспертизы проектно-сметной документации на строительство газопровода низкого давления в с. Четкарино, д. Комарова, д. Русакова, д. Родина</t>
  </si>
  <si>
    <t>Строительство газопровода низкого давления к частному жилому сектору в с. Четкарино, д. Комарова, д. Русакова, д. Родина</t>
  </si>
  <si>
    <t>Разработка расчетной схемы газоснабжения в п. Первомайский</t>
  </si>
  <si>
    <t>Разработка проектно-сметной документации на строительство газопровода низкого давления к жилому сектору в пос. Первомайский с проведением госэкспертизы</t>
  </si>
  <si>
    <t>Строительство газопровода низкого давления к частному жилому сектору в пос. Первомайский</t>
  </si>
  <si>
    <t>Разработка проектно-сметной документации на строительство газопровода высокого давления к жилому микрорайону № 1 с установкой ГРП-11 в р.п. Пышма с проведением госэкспертизы</t>
  </si>
  <si>
    <t>Строительство газопровода высокого давления к жилому микрорайону № 1 с установкой ГРП-11 в р.п. Пышма</t>
  </si>
  <si>
    <t>Разработка проектно-сметной документации на строительство газопровода низкого давления давления к жилому микрорайону № 1 от ГРП-11 в р.п. Пышма с проведением госэкспертизы</t>
  </si>
  <si>
    <t xml:space="preserve">Строительство газопровода низкого давления к жилому микрорайону № 1 от ГРП-11 в р.п. Пышма </t>
  </si>
  <si>
    <t>Разработка проектно-сметной документации на строительство газопровода высокого давления с.Трифоново-с.Печеркино-д. Талица с проведением госэкспертизы</t>
  </si>
  <si>
    <t>Строительство газопровода высокого давления с.Трифоново-с.Печеркино-д. Талица</t>
  </si>
  <si>
    <t>Разработка проектно-сметной документации на строительство газопровода низкого давления к жилому микрорайону № 2 от ГРПШ-9 в р.п. Пышма с проведением госэкспертизы</t>
  </si>
  <si>
    <t xml:space="preserve">Строительство газопровода низкого давления к жилому микрорайону № 2 от ГРП-9 в р.п. Пышма </t>
  </si>
  <si>
    <t xml:space="preserve">Строительство газопровода низкого давления к жилому микрорайону ул. Строителей от ГРП-10 в р.п. Пышма </t>
  </si>
  <si>
    <t>Разработка проектно-сметной документации на строительство газопровода высокого давления с установкой  ГРП-8 в р.п. Пышма с проведением госэкспертизы (микрорайон ул. Первомайской)</t>
  </si>
  <si>
    <t xml:space="preserve">            </t>
  </si>
  <si>
    <t xml:space="preserve">внебюджетные источники   </t>
  </si>
  <si>
    <t xml:space="preserve">Мероприятия  </t>
  </si>
  <si>
    <t xml:space="preserve">Содержание внутриселенных дорог       </t>
  </si>
  <si>
    <t xml:space="preserve">Приобретение дорожных знаков             </t>
  </si>
  <si>
    <t>Установка искусственных неровностей</t>
  </si>
  <si>
    <t>Разработка проектов организации дорожного движения</t>
  </si>
  <si>
    <t>Создание отрядов юных инспекторов безопасности дорожного движения</t>
  </si>
  <si>
    <t>Без финансирования</t>
  </si>
  <si>
    <t>Привлечение отрядов юных инспекторов движения к проведению профилактических мероприятий и акций на территории Пышминского городского округа</t>
  </si>
  <si>
    <t>Проведение школьных районных соревнований «Безопасное колесо»</t>
  </si>
  <si>
    <t>Организация и проведение рейдов «Катушка», «Рождественские каникулы», «Внимание, каникулы», «Внимание – дети!»</t>
  </si>
  <si>
    <t>Организация и проведение профилактических мероприятий «Посвящение в пешеходы» в образовательных учреждениях с целью формирования у первоклассников навыков безопасного поведения на дорогах</t>
  </si>
  <si>
    <t>Всего по попрограмме, в том числе</t>
  </si>
  <si>
    <t xml:space="preserve">Строительство, приобретение на первичном рынке жилья для врачей       </t>
  </si>
  <si>
    <t>Всего по подпрограмме,в том числе:</t>
  </si>
  <si>
    <t xml:space="preserve">Выплата компенсаций расходов на оплату ЖКУ отдельным категориям граждан,из них </t>
  </si>
  <si>
    <t>Развитие коммунального хозяйства</t>
  </si>
  <si>
    <t>Подпрограмма 1 "Совершенствование социально-экономической политики на территории Пышминского городского округа"</t>
  </si>
  <si>
    <t>Приобретение малогабаритных погрузчиков ПУМ (2 ед.)</t>
  </si>
  <si>
    <r>
      <t>Направление:</t>
    </r>
    <r>
      <rPr>
        <b/>
        <i/>
        <sz val="10"/>
        <rFont val="Times New Roman"/>
        <family val="1"/>
        <charset val="204"/>
      </rPr>
      <t xml:space="preserve">"Формирование жилищного фонда для переселения граждан…" </t>
    </r>
  </si>
  <si>
    <r>
      <t>Направление:</t>
    </r>
    <r>
      <rPr>
        <b/>
        <i/>
        <sz val="10"/>
        <rFont val="Times New Roman"/>
        <family val="1"/>
        <charset val="204"/>
      </rPr>
      <t>Комплексное благоустройство дворовых территорий в Пышминском городском округе - "Тысяча дворов"</t>
    </r>
  </si>
  <si>
    <r>
      <t>Направление:</t>
    </r>
    <r>
      <rPr>
        <b/>
        <i/>
        <sz val="10"/>
        <rFont val="Times New Roman"/>
        <family val="1"/>
        <charset val="204"/>
      </rPr>
      <t>Обеспечение инженерной инфраструктурой земельных участков, предназначенных для жилищного строительства</t>
    </r>
  </si>
  <si>
    <r>
      <t>Направление:</t>
    </r>
    <r>
      <rPr>
        <b/>
        <i/>
        <sz val="10"/>
        <rFont val="Times New Roman"/>
        <family val="1"/>
        <charset val="204"/>
      </rPr>
      <t>Мероприятия по повышению энергетической эффективности</t>
    </r>
  </si>
  <si>
    <t>Мероприятия, направленные на развитие информационного общества в Свердловской области,всего, в том  числе:</t>
  </si>
  <si>
    <t>Вовлечение несовершеннолетних состоящих на учете в ТКДНиЗП к  занятиям в секциях и посещению детских дворовых клубов по месту жительства</t>
  </si>
  <si>
    <t xml:space="preserve"> </t>
  </si>
  <si>
    <t>Подпрограмма 3"Социальная поддержка отдельных категорий граждан"</t>
  </si>
  <si>
    <t>Подпрограмма 2"Содействие в развитии малого и среднего  предпринимательства на территории Пышминского городского округа"</t>
  </si>
  <si>
    <t xml:space="preserve">Подпрограмма 7 " Организация похоронного дела в Пышминском городском округе» </t>
  </si>
  <si>
    <t>Подпрограмма 8 «Обеспечение жильем молодых семей»</t>
  </si>
  <si>
    <t xml:space="preserve">Подпрограмма 9 «Предоставление финансовой поддержки молодым семьям на погашение основной суммы долга  и процентов по ипотечным жилищным кредитам (займам)» </t>
  </si>
  <si>
    <t>Подпрограмма 10 «Обеспечение жильем граждан, в том числе молодых семей и молодых специалистов, проживающих в сельской местности  в Пышминском городском округе »</t>
  </si>
  <si>
    <t xml:space="preserve">Подпрограммы 11 "Развитие транспорта, дорожного хозяйства Пышминского городского округа" </t>
  </si>
  <si>
    <t>Подпрограмма 12 "Развитие жилищно-коммунального хозяйства и повышение энергетической эффективности Пышминского городского округа"</t>
  </si>
  <si>
    <t xml:space="preserve">Подпрограмма 14«Закрепление медицинских кадров на территории Пышминского городского округа » </t>
  </si>
  <si>
    <t xml:space="preserve">                                         Подпрограмма 16 «Создание системы кадастра недвижимости в Пышминском городском округе»                                                                                                                   </t>
  </si>
  <si>
    <t>Подпрограмма 17 «Программа управления муниципальной собственностью Пышминского городского округа и приватизации муниципального имущества »</t>
  </si>
  <si>
    <t xml:space="preserve">Подпрограмма 18 "Информационное общество Пышминского городского округа" </t>
  </si>
  <si>
    <t>Подпрограмма 19 "Развитие физической культуры, спорта на территории Пышминского городского округа"</t>
  </si>
  <si>
    <t>Установление границ населенных пунктов: д. Савина, с. Четкарино, д. Русакова, п. Первомайский. Подготовка карт (планов) и проведение межевых работ по участкам, включаемым в границы населенных пунктов.</t>
  </si>
  <si>
    <t>6.1.1.2.</t>
  </si>
  <si>
    <t xml:space="preserve">ВСЕГО ПО МУНИЦИПАЛЬНОЙ </t>
  </si>
  <si>
    <t xml:space="preserve">ПОДПРОГРАММЕ, В ТОМ ЧИСЛЕ   </t>
  </si>
  <si>
    <t xml:space="preserve">Проведение ежегодной межведомственной операции «Подросток»       </t>
  </si>
  <si>
    <t xml:space="preserve">Проведение спортивных турниров среди детских дворовых клубов с привлечением  детей группы «риска»             </t>
  </si>
  <si>
    <t>Организация временного трудоустройства 250 несовершеннолетних граждан в возрасте от 14 до 17 лет</t>
  </si>
  <si>
    <t>Проведение конкурса среди общеобразовательных учреждений на лучшую организацию работы по профилактике асоциального поведения несовершеннолетних, пропаганде здорового образа жизни</t>
  </si>
  <si>
    <t>Предоставление временного проживания несовершеннолетним, оказавшимся в трудной жизненной ситуации или социально опасном положении в условиях круглосуточного пребывания в стационаре ГБУ СОН «СРНЦ Пышминского района»</t>
  </si>
  <si>
    <t>Разработка проектно-сметной документации на капитальный ремонт ГТС д.Холкина</t>
  </si>
  <si>
    <t>Капитальный ремонт ГТС д.Холкина</t>
  </si>
  <si>
    <t>Разработка проектно-сметной документации на капитальный ремонт ГТС д.Юдина</t>
  </si>
  <si>
    <t>Капитальный ремонт ГТС д.Юдина</t>
  </si>
  <si>
    <t>Разработка технической документации по гидротехническим сооружениям: с.Боровлянское,д.Холкина, д.Юдина, с.Пульниково</t>
  </si>
  <si>
    <t>Государственная регистрация прав Пышминского городского округа на объекты недвижимого имущества</t>
  </si>
  <si>
    <t>Организация книжных выставок, бесед, круглых столов в библиотеках, направленных на профилактику правонарушений несовершеннолетних</t>
  </si>
  <si>
    <t>Проведение мероприятий, направленных на социальную адаптацию несовершеннолетних, вернувшихся из учреждений уголовно исполнительной системы и специальных учебно – воспитательных учреждений закрытого типа</t>
  </si>
  <si>
    <t>Организация «горячих линий», телефонов доверия по вопросам профилактики безнадзорности и правонарушений несовершеннолетних</t>
  </si>
  <si>
    <t>Ежемесячные проверки по месту жительства, учебы, работы несовершеннолетних осужденных условно, к обязательным исправительным работам, к ограничению свободы</t>
  </si>
  <si>
    <t>Создание банка данных лиц, вернувшихся из мест лишения свободы</t>
  </si>
  <si>
    <t>Создание банка данных и разработка индивидуальных планов на детей, состоящих на учете в ПДН, ТКДНиЗП, ОУ, на семьи, находящиеся в трудной жизненной ситуации</t>
  </si>
  <si>
    <t>Публикация в СМИ информации о состоянии преступности на территории Пышминского городского округа</t>
  </si>
  <si>
    <t>Вовлечение детей и подростков в коллективы художественной самодеятельности, любительские объединения и клубы по интересам</t>
  </si>
  <si>
    <t>Организация и проведение кинолекториев по профилактике правонарушений</t>
  </si>
  <si>
    <t>Профилактические поездки с подростками, состоящими на индивидуальном учете в СИЗО № 4 г.Камышлов</t>
  </si>
  <si>
    <t>Подпрограмма 21 «Профилактика правонарушений на территории Пышминского городского округа»</t>
  </si>
  <si>
    <t>2.1. Развитие массового спорта, из них</t>
  </si>
  <si>
    <t>2.3. Подготовка и переподготовка     физкультурно-спортивных кадров, из них</t>
  </si>
  <si>
    <t xml:space="preserve">«Прочие нужды»,  в том числе        </t>
  </si>
  <si>
    <t>ВСЕГО ПО ПОДПРОГРАММЕ, в том числе</t>
  </si>
  <si>
    <t xml:space="preserve">"Прочие нужды", в том числе         </t>
  </si>
  <si>
    <t>ВСЕГО ПО ПОДПРОГРАММЕ , в том числе</t>
  </si>
  <si>
    <t>Строительство газопровода высокого давления с установкой  ГРП-8 в р.п. Пышма (микрорайон ул. Первомайской)</t>
  </si>
  <si>
    <t>областной  бюджет</t>
  </si>
  <si>
    <t>Разработка проектно-сметной документации на строительство газопровода высокого давления с установкой  ГРП-6 в р.п. Пышма с проведением госэкспертизы (микрорайон ул. Лесная)</t>
  </si>
  <si>
    <t>Строительство газопровода высокого давления с установкой  ГРП-6 в р.п. Пышма (микрорайон ул. Лесная)</t>
  </si>
  <si>
    <t>Разработка проектно-сметной документации на строительство газопровода высокого давления в с. Юрмытское, д. Заречную с проведением госэкспертизы</t>
  </si>
  <si>
    <t>Строительство газопровода высокого давления в с. Юрмытское, д. Заречная</t>
  </si>
  <si>
    <t>Разработка расчетной схемы газоснабжения и проектно-сметной документации на строительство газопровода низкого давления в с. Черемыш, с. Тимохинское с проведением госэкспертизы</t>
  </si>
  <si>
    <t>Разработка расчетной схемы газоснабжения и проектно-сметной документации на строительство газопровода низкого давления в с. Боровлянское с проведением госэкспертизы</t>
  </si>
  <si>
    <t>Разработка  расчетной схемы газоснабжения и проектно-сметной документации на строительство газопровода высокого давления  с. Пульниково с проведением госэкспертизы</t>
  </si>
  <si>
    <t>Разработка расчетной схемы газоснабжения и проектно-сметной документации на строительство газопровода высокого давления   д. Катарач с проведением госэкспертизы</t>
  </si>
  <si>
    <t>Разработка проектно-сметной документации на строительство газопровода высокого давления с. Чупино, д. Пылаева с проведением госэкспертизы</t>
  </si>
  <si>
    <t>Строительство газопровода высокого давления с. Чупино, д. Пылаева</t>
  </si>
  <si>
    <t>Разработка расчетной схемы газоснабжения и проектно-сметной документации на строительство газопровода низкого давления к жилому сектору в пос. Южный, с проведением госэкспертизы</t>
  </si>
  <si>
    <t>Разработка расчетной схемы газоснабжения и проектно-сметной документации на строительство газопровода низкого давления к жилому сектору в п. Ключики с проведением госэкспертизы</t>
  </si>
  <si>
    <t>Комплексное благоустройство дворовых территорий</t>
  </si>
  <si>
    <t>Комплексное благоустройство дворовой территории р.п. Пышма, ул. Кирова, 15, ул. 1 Мая, 1</t>
  </si>
  <si>
    <t>Комплексное благоустройство дворовой территории с. Трифоново, ул. Гагарина, 1, 2, 3, 4</t>
  </si>
  <si>
    <t>Комплексное благоустройство дворовой территории с. Тупицыно, ул.Ленина, 26, 28</t>
  </si>
  <si>
    <t>Комплексное благоустройство дворовой территории с. Печеркино, ул. Буденного, 26,28</t>
  </si>
  <si>
    <t>Комплексное благоустройство дворовой территории с. Печеркино, ул. Буденного, 34,36,40</t>
  </si>
  <si>
    <t>Комплексное благоустройство дворовой территории с. Тимохинское, ул. Халтурина, 5,7</t>
  </si>
  <si>
    <t>Комплексное благоустройство дворовой территории с. Боровлянское, ул. Ленина, 26, 28</t>
  </si>
  <si>
    <t>Проведение изыскательских работ и разработка проектной документации на строительство автодороги на незастроенной территории   в жилом районе "Южный" р.п.Пышма. 2070 м.п.</t>
  </si>
  <si>
    <t>Проведение изыскательских работ и разработка проектной документации на строительство линий электропередач на незастроенной территории  в жилом районе "Южный" р.п.Пышма. 2850 м.п.</t>
  </si>
  <si>
    <t>Экспертиза проектной документации на строительство автодороги и линий электропередач на незастроенной территории в жилом районе "Южный" р.п. Пышма.</t>
  </si>
  <si>
    <t>Проведение изыскательских работ и разработка проектной документации на строительство водопровода на незастроенной территории  в жилом районе "Южный" р.п.Пышма. 2450 м.п. Экспертиза ПД.</t>
  </si>
  <si>
    <t>Проведение изыскательских работ и разработка проектной документации на строительство газопровода на незастроенной территории в жилом районе "Южный" р.п.Пышма. 2450.0 м.п. Экспертиза ПД.</t>
  </si>
  <si>
    <t>Строительство автодороги на незастроенной территории в жилом районе "Южный" р.п.Пышма. 2070 м.п.</t>
  </si>
  <si>
    <t>Строительство линий электропередач по ул. Западная в жилом районе "Южный" р.п.Пышма. 950 м.п.</t>
  </si>
  <si>
    <t>Строительство водопровода на незастроенной территории в жилом районе "Южный" р.п.Пышма. 2450 м.п.</t>
  </si>
  <si>
    <t>Строительство газопровода на незастроенной территории в жилом районе "Южный" р.п.Пышма. 2450 м.п.</t>
  </si>
  <si>
    <t>Проведение изыскательских работ и разработка проектной документации на строительство автодороги по вновь запроектированной улице в д. Савина. 1200 м.п. Экспертиза проектной документации.</t>
  </si>
  <si>
    <t>Проведение изыскательских работ и разработка проектной документации на строительство линий электропередач по вновь запроектированной улице в д. Савина. 1200 м.п. Экспертиза проектной документации.</t>
  </si>
  <si>
    <t>Строительство автодороги на вновь застраеваемой улице в д. Савина 1200 м.п.</t>
  </si>
  <si>
    <t>Строительство линий электропередач на вновь застраеваемой улице в д. савина 1200 м.п.</t>
  </si>
  <si>
    <t>Общеподпрограммные мероприятия</t>
  </si>
  <si>
    <t>6.1.1.1.</t>
  </si>
  <si>
    <t>6.3.1.2.</t>
  </si>
  <si>
    <t>6.3.1.1.</t>
  </si>
  <si>
    <t>6.2.1.1.</t>
  </si>
  <si>
    <t>6.1.2.1.</t>
  </si>
  <si>
    <t>Социальная выплата молодым семьям</t>
  </si>
  <si>
    <t>8.1.1.1,8.1.1.2.</t>
  </si>
  <si>
    <t xml:space="preserve">  Прочие нужды                                                                   </t>
  </si>
  <si>
    <t>Предоставление финансовой поддержки молодым семьям на погашение основной суммы долга  и процентов по ипотечным жилищным кредитам (займам)</t>
  </si>
  <si>
    <t>9.1.1.1,9.1.1.2.</t>
  </si>
  <si>
    <t>Социальная выплата молодым семьям на приобретение (строительство) жилья</t>
  </si>
  <si>
    <t>10.1.1.1,10.1.1.2.</t>
  </si>
  <si>
    <t>Проведение изыскательских работ и разработка проектной документации на строительство водопровода по вновь запроектированной улице в д. Савина. 1200 м.п. Экспертиза проектной документации.</t>
  </si>
  <si>
    <t>Проведение изыскательских работ и разработка проектной документации на строительство газопровода по вновь запроектированной улице в д. Савина. 1200 м.п. Экспертиза проектной документации.</t>
  </si>
  <si>
    <t>ВСЕГО по  прочим нуждам, в том числе</t>
  </si>
  <si>
    <t xml:space="preserve">В том числе, повышение квалификации лиц, ответственных за профилактику коррупционных и иных правонарушений </t>
  </si>
  <si>
    <t>Проведение в образовательных организациях, учреждениях культуры мероприятий по популяризации службы в органах внутренних дел и созданию положительного образа сотрудника полиции</t>
  </si>
  <si>
    <t>Ежегодное проведение конкурса «Лучший участковый»</t>
  </si>
  <si>
    <t>Изготовление наглядной информации по профилактике правонарушений и асоциального поведения</t>
  </si>
  <si>
    <t xml:space="preserve">Подпрограмма 22 Обеспечение реализации муниципальной  программы  «Развитие Пышминского городского округа"
</t>
  </si>
  <si>
    <t>Бюджетные инвестиции в объекты капитального   строительства ,всего ,в том числе:</t>
  </si>
  <si>
    <t>Подпрограмма 15 "Защита населения и территории Пышминского городского округа от чрезвычайных ситуаций"</t>
  </si>
  <si>
    <t>пер. Ленинский (ул. Куйбышева - ул.1 Мая) (366,5 м)</t>
  </si>
  <si>
    <t>ул. Лермонтова (участок от трассы Екатеринбург-Тюмень до ул.Ключевая) (320м)</t>
  </si>
  <si>
    <t>Проведение изыскательских работ и разработка проектов планировки и межевания незастроенной территории жилого района "Ощепково" р.п.Пышма ( в районе ул. Некрасова 2014 год)(ул.Мелиораторов 2015)</t>
  </si>
  <si>
    <t xml:space="preserve">Субсидия на содержание внутриселенных дорог, в том числе содержание дорог в летний и зимний период, приобретение знаков,установка искусственных неровностей, прочистка водопропускных труб,ямочный ремонт, оборудование места высадки пассажиров       </t>
  </si>
  <si>
    <t>Устройство тротуара пер.Школьный в р.п.Пышма</t>
  </si>
  <si>
    <t>внебюджетные</t>
  </si>
  <si>
    <t>Разработка плана-графика проведения процедур  по предполагаемым  закупкам для муниципальных нужд</t>
  </si>
  <si>
    <t>Обеспечение деятельности рабочей группы по мониторингу достижения на территории Пышминского городского округа на среднесрочный период  целевых показателей социально-экономического развития, установленных Указом Президента Российской Федерации от 07 мая 2012 года № 596 "О долгосрочной государственной экономической политике"</t>
  </si>
  <si>
    <t>Проведение смотра – конкурса на лучшую организацию работы по профилактике детского дорожно – транспортного травматизма в летних оздоровительных лагерях «У светофора нет каникул»</t>
  </si>
  <si>
    <t>Устройство ограждения тротуара по адресу:р.п.Пышма, с ул.Комсомольская на ул.Заводская</t>
  </si>
  <si>
    <t>Устройство ограждения тротуара по адресу: с.Четкарино,ул.Советская</t>
  </si>
  <si>
    <t>Обустройство подъезда до территории детского сада №5 по ул.Строителей в р.п.Пышма</t>
  </si>
  <si>
    <t>ВСЕГО по  инаправлению "Прочие нужды", в том числе:</t>
  </si>
  <si>
    <t xml:space="preserve">Разработка проектно-сметной документации на капитальный ремонт дороги в р.п. Пышма пер.Промкомбинатовский-пер.Кировский     с  экспертизой </t>
  </si>
  <si>
    <t>Осуществление строительного надзора при строительстве детского сада</t>
  </si>
  <si>
    <t>р.п. Пышма, ул. Мелиораторов,3, ул. Береговая, 54,ул.Победы 57; п.Южный, ул.Первомайская,д.Холкина,ул.Заречная,2</t>
  </si>
  <si>
    <t xml:space="preserve"> Осуществление государственного полномочия  Свердловской области и полномочий российской Федерации по предоставлению отдельным категориям граждан компенсаций расходов на оплату ЖКУ, из них    </t>
  </si>
  <si>
    <t>Техобслуживание автоматизированного рабочего места</t>
  </si>
  <si>
    <t>р.п. Пышма,"Ключик";  с. Чупино, ул. Октябрьская,17; д. Налимова, ул.Пилорамная,2</t>
  </si>
  <si>
    <t>Капитальный ремонт пер.Промкомбинатовский-пер.Кировский в р.п.Пышма Свердловской области Устройство пешеходного тротуара</t>
  </si>
  <si>
    <t>п.Первомайский,ул.Ленина (450м)</t>
  </si>
  <si>
    <t xml:space="preserve">Подготовка проекта для внесения изменений в генеральный план  Пышминского городского округа, в том числе применительно к с.Красноярское, с. Черемыш, с.Чернышово,д.Духовая в части изменения их границ и размещения объектов капитального строительства местного значения,всего, из них: </t>
  </si>
  <si>
    <t>Техническое обеспечение ,обслуживание ИСОГД и обучение специалиста</t>
  </si>
  <si>
    <r>
      <t>Мероприятие 1.</t>
    </r>
    <r>
      <rPr>
        <sz val="10"/>
        <rFont val="Times New Roman"/>
        <family val="1"/>
        <charset val="204"/>
      </rPr>
      <t>Обеспечение подключения к единой сети передачи данных Правительства Свердловской области муниципальных учреждений и территориальных управлений администрации Пышминского городского округа</t>
    </r>
  </si>
  <si>
    <t>ВСЕГО по инаправлению "Прочие нужды", в том числе</t>
  </si>
  <si>
    <t>Разработка проекта планировки и межевания линейного объекта "Перевод жилого фонда с сжиженного газа на природный газ по адресу: улица 1-ый микрорайон,дом №1,р.п.Пышма"</t>
  </si>
  <si>
    <t>Приведение в соотвествии с новым национальным стандартом пешеходных переходов,расположенных вблизи  образовательных организаций</t>
  </si>
  <si>
    <t>Оказание финансовой поддержки общественным объединениям правоохранительной направленности, народным дружинам участвующим в охране общественного порядка</t>
  </si>
  <si>
    <t>д. Савина, ул. Ленина (920 м+ 12 кв.м. ямочного ремонта)</t>
  </si>
  <si>
    <t>Устройство тротуара ул.Бабкина в р.п.Пышма</t>
  </si>
  <si>
    <t>Разработка проектной документации на съезд к кафе к АРГО и гаражам и экспертиза ПСД</t>
  </si>
  <si>
    <t>Оцифровка научно-справочного аппарата к документам Архивного фонда РФ</t>
  </si>
  <si>
    <t xml:space="preserve">Корректировка Программы Комплексного развития коммунальной инфраструктуры ПГО </t>
  </si>
  <si>
    <r>
      <t>Мероприятие 1</t>
    </r>
    <r>
      <rPr>
        <sz val="10"/>
        <rFont val="Times New Roman"/>
        <family val="1"/>
        <charset val="204"/>
      </rPr>
      <t>.Строительство лыжной базы с.Трифоново ул.Ленина 4,в том числе:</t>
    </r>
  </si>
  <si>
    <t>Обеспечение деятельности организации,образующей  инфраструктуру поддержки субъектов малого и среднего предпринимательства</t>
  </si>
  <si>
    <t>с. Черемыш, ул. Ленина (921 м)</t>
  </si>
  <si>
    <r>
      <rPr>
        <b/>
        <sz val="10"/>
        <rFont val="Times New Roman"/>
        <family val="1"/>
        <charset val="204"/>
      </rPr>
      <t>Мероприятие 1.</t>
    </r>
    <r>
      <rPr>
        <sz val="10"/>
        <rFont val="Times New Roman"/>
        <family val="1"/>
        <charset val="204"/>
      </rPr>
      <t>Дополнительное пенсионное обеспечение</t>
    </r>
  </si>
  <si>
    <r>
      <rPr>
        <b/>
        <sz val="10"/>
        <rFont val="Times New Roman"/>
        <family val="1"/>
        <charset val="204"/>
      </rPr>
      <t>Мероприятие 2.</t>
    </r>
    <r>
      <rPr>
        <sz val="10"/>
        <rFont val="Times New Roman"/>
        <family val="1"/>
        <charset val="204"/>
      </rPr>
      <t>Организация мероприятий по профилактике и формированию здорового образа жизни</t>
    </r>
  </si>
  <si>
    <r>
      <rPr>
        <b/>
        <sz val="10"/>
        <rFont val="Times New Roman"/>
        <family val="1"/>
        <charset val="204"/>
      </rPr>
      <t>Мероприятие 1.</t>
    </r>
    <r>
      <rPr>
        <sz val="10"/>
        <rFont val="Times New Roman"/>
        <family val="1"/>
        <charset val="204"/>
      </rPr>
      <t>Оказание финансовой поддержки социально ориентированным некоммерческим организациям Пышминского городского округа                                       всего, в том числе</t>
    </r>
  </si>
  <si>
    <r>
      <rPr>
        <b/>
        <sz val="10"/>
        <rFont val="Times New Roman"/>
        <family val="1"/>
        <charset val="204"/>
      </rPr>
      <t>Мероприятие 2.</t>
    </r>
    <r>
      <rPr>
        <sz val="10"/>
        <rFont val="Times New Roman"/>
        <family val="1"/>
        <charset val="204"/>
      </rPr>
      <t xml:space="preserve">Субсидия муниципальному автономному учреждению "Редакция газеты "Пышминские вести", в том числе </t>
    </r>
  </si>
  <si>
    <r>
      <rPr>
        <b/>
        <sz val="10"/>
        <rFont val="Times New Roman"/>
        <family val="1"/>
        <charset val="204"/>
      </rPr>
      <t>Мероприятие 4.</t>
    </r>
    <r>
      <rPr>
        <sz val="10"/>
        <rFont val="Times New Roman"/>
        <family val="1"/>
        <charset val="204"/>
      </rPr>
      <t>Осуществление государственного полномочия Свердловской области по предоставлению отдельным категориям граждан компенсаций расходов на оплату ЖКУ,из них</t>
    </r>
  </si>
  <si>
    <r>
      <rPr>
        <b/>
        <sz val="10"/>
        <rFont val="Times New Roman"/>
        <family val="1"/>
        <charset val="204"/>
      </rPr>
      <t>Мероприятие 5.</t>
    </r>
    <r>
      <rPr>
        <sz val="10"/>
        <rFont val="Times New Roman"/>
        <family val="1"/>
        <charset val="204"/>
      </rPr>
      <t>Осуществление полномочий Российской Федерации по предоставлению отдельным категориям граждан компенсаций расходов на оплату ЖКУ, из них</t>
    </r>
  </si>
  <si>
    <r>
      <t xml:space="preserve"> </t>
    </r>
    <r>
      <rPr>
        <b/>
        <sz val="10"/>
        <rFont val="Times New Roman"/>
        <family val="1"/>
        <charset val="204"/>
      </rPr>
      <t>Мероприятие 3.</t>
    </r>
    <r>
      <rPr>
        <sz val="10"/>
        <rFont val="Times New Roman"/>
        <family val="1"/>
        <charset val="204"/>
      </rPr>
      <t xml:space="preserve">Осуществление государственного полномочия Свердловской области по предоставлению гражданам субсидий на оплату ЖКУ  ,из них  </t>
    </r>
  </si>
  <si>
    <r>
      <rPr>
        <b/>
        <sz val="10"/>
        <rFont val="Times New Roman"/>
        <family val="1"/>
        <charset val="204"/>
      </rPr>
      <t>Мероприятие  1.</t>
    </r>
    <r>
      <rPr>
        <sz val="10"/>
        <rFont val="Times New Roman"/>
        <family val="1"/>
        <charset val="204"/>
      </rPr>
      <t>Капитальный ремонт ГТС с.Боровлянское,в том числе стройконтроль и авторский надзор)</t>
    </r>
  </si>
  <si>
    <r>
      <rPr>
        <b/>
        <sz val="10"/>
        <rFont val="Times New Roman"/>
        <family val="1"/>
        <charset val="204"/>
      </rPr>
      <t>Мероприятие 2.</t>
    </r>
    <r>
      <rPr>
        <sz val="10"/>
        <rFont val="Times New Roman"/>
        <family val="1"/>
        <charset val="204"/>
      </rPr>
      <t>Предпаводковые и послепаводковые мероприятия ГТС: с.Боровлянское,д.Холкина, д.Юдина, с.Пульниково</t>
    </r>
  </si>
  <si>
    <r>
      <rPr>
        <b/>
        <sz val="10"/>
        <color indexed="8"/>
        <rFont val="Times New Roman"/>
        <family val="1"/>
        <charset val="204"/>
      </rPr>
      <t>Мероприятие 2.</t>
    </r>
    <r>
      <rPr>
        <sz val="10"/>
        <color indexed="8"/>
        <rFont val="Times New Roman"/>
        <family val="1"/>
        <charset val="204"/>
      </rPr>
      <t xml:space="preserve">Внесение сведений в базу данных и обслуживание информационной системы обеспечения градостроительной деятельности </t>
    </r>
  </si>
  <si>
    <t>Мероприятие 1.Ремонт ограждения кладбищ</t>
  </si>
  <si>
    <t>Мероприятие 2.Санитарное содержание кладбищ (вывоз мусора, обрезка деревьев, кустарника)</t>
  </si>
  <si>
    <t>Мероприятие 1.Капитальный ремонт автомобильных дорог в сельских населенных пунктах, в том числе</t>
  </si>
  <si>
    <t>Мероприятие 2.Организация транспортного обслуживания населения</t>
  </si>
  <si>
    <t>Мероприятие 1,2,3 из приложения № 3 к Программе. Бюджетные инвестиции в объекты капитального строительства, всего, в том числе</t>
  </si>
  <si>
    <r>
      <t xml:space="preserve">Мероприятие 1. </t>
    </r>
    <r>
      <rPr>
        <sz val="10"/>
        <color indexed="8"/>
        <rFont val="Times New Roman"/>
        <family val="1"/>
        <charset val="204"/>
      </rPr>
      <t>Эксплуатационно– техническое обслуживание средств оповещения населения</t>
    </r>
  </si>
  <si>
    <r>
      <t>Мероприятие 1.</t>
    </r>
    <r>
      <rPr>
        <sz val="10"/>
        <color indexed="8"/>
        <rFont val="Times New Roman"/>
        <family val="1"/>
        <charset val="204"/>
      </rPr>
      <t xml:space="preserve"> Услуги по содержанию средств оповещения</t>
    </r>
  </si>
  <si>
    <r>
      <t>Мероприятие 1.</t>
    </r>
    <r>
      <rPr>
        <sz val="10"/>
        <color indexed="8"/>
        <rFont val="Times New Roman"/>
        <family val="1"/>
        <charset val="204"/>
      </rPr>
      <t xml:space="preserve"> Обеспечение безопасности людей на водных объектах, предотвращение несчастных случаев на водоемах, в т.ч. приобретение лодок и др. плавсредств.</t>
    </r>
  </si>
  <si>
    <r>
      <t>Мероприятие 1.</t>
    </r>
    <r>
      <rPr>
        <sz val="10"/>
        <color indexed="8"/>
        <rFont val="Times New Roman"/>
        <family val="1"/>
        <charset val="204"/>
      </rPr>
      <t xml:space="preserve"> Создание резерва материально-технических средств для ликвидации ЧС на территории Пышминского городского округа, в т.ч. прибретение средств оповещения и их содержание.</t>
    </r>
  </si>
  <si>
    <r>
      <t xml:space="preserve">Мероприятие 1 </t>
    </r>
    <r>
      <rPr>
        <sz val="10"/>
        <color indexed="8"/>
        <rFont val="Times New Roman"/>
        <family val="1"/>
        <charset val="204"/>
      </rPr>
      <t>Формирование передвижного пункта управления</t>
    </r>
  </si>
  <si>
    <r>
      <t>Мероприятие 2.</t>
    </r>
    <r>
      <rPr>
        <sz val="10"/>
        <color indexed="8"/>
        <rFont val="Times New Roman"/>
        <family val="1"/>
        <charset val="204"/>
      </rPr>
      <t xml:space="preserve"> Содержание и обслуживание  ЕДДС, в т.ч. техническое оснащение по оповещению населения при ЧС.</t>
    </r>
  </si>
  <si>
    <r>
      <t>Мероприятие 3.</t>
    </r>
    <r>
      <rPr>
        <sz val="10"/>
        <color indexed="8"/>
        <rFont val="Times New Roman"/>
        <family val="1"/>
        <charset val="204"/>
      </rPr>
      <t xml:space="preserve"> Прокладка минерализированных полос по периметру 28 населенных пунктов</t>
    </r>
  </si>
  <si>
    <r>
      <t>Мероприятие 3.</t>
    </r>
    <r>
      <rPr>
        <sz val="10"/>
        <color indexed="8"/>
        <rFont val="Times New Roman"/>
        <family val="1"/>
        <charset val="204"/>
      </rPr>
      <t xml:space="preserve"> Углубление и обустройство пожарных водоемов, ремонт и обслуживание систем наружного противопожарного водоснабжения в населенных пунктах</t>
    </r>
  </si>
  <si>
    <r>
      <t>Мероприятие 3.</t>
    </r>
    <r>
      <rPr>
        <sz val="10"/>
        <color indexed="8"/>
        <rFont val="Times New Roman"/>
        <family val="1"/>
        <charset val="204"/>
      </rPr>
      <t>Обустройство пожарного водоема в р.п. Пышма в 300 метрах северо-восточнее дома № 29 по ул.Сушинских,за счет внебюджетных средств</t>
    </r>
  </si>
  <si>
    <r>
      <t xml:space="preserve"> </t>
    </r>
    <r>
      <rPr>
        <sz val="10"/>
        <rFont val="Times New Roman"/>
        <family val="1"/>
        <charset val="204"/>
      </rPr>
      <t>Сбор информации и анализ перечня земельных участков, в отношении которых необходимо организовать проведение кадастровых работ и постановку на государственный кадастровый учет</t>
    </r>
  </si>
  <si>
    <r>
      <t xml:space="preserve"> </t>
    </r>
    <r>
      <rPr>
        <sz val="10"/>
        <rFont val="Times New Roman"/>
        <family val="1"/>
        <charset val="204"/>
      </rPr>
      <t>Мероприятия направленные на организацию проведения кадастровых работ в отношении земельных участков под муниципальными объектами (объекты культуры, ЖКХ, земельные участки, под автомобильными дорогами местного значения)</t>
    </r>
  </si>
  <si>
    <r>
      <rPr>
        <sz val="10"/>
        <rFont val="Times New Roman"/>
        <family val="1"/>
        <charset val="204"/>
      </rPr>
      <t>Организация мероприятий по проведению кадастровых работ в отношении земельных участков под объектами инженерной инфраструктуры ЖКХ</t>
    </r>
    <r>
      <rPr>
        <b/>
        <sz val="10"/>
        <rFont val="Times New Roman"/>
        <family val="1"/>
        <charset val="204"/>
      </rPr>
      <t xml:space="preserve">   </t>
    </r>
  </si>
  <si>
    <r>
      <rPr>
        <sz val="10"/>
        <rFont val="Times New Roman"/>
        <family val="1"/>
        <charset val="204"/>
      </rPr>
      <t>Мероприятия направленные на организацию и проведение  кадастровых работ в отношении земельных участков, занятых  под многоквартирными домами</t>
    </r>
    <r>
      <rPr>
        <b/>
        <sz val="10"/>
        <rFont val="Times New Roman"/>
        <family val="1"/>
        <charset val="204"/>
      </rPr>
      <t xml:space="preserve">   </t>
    </r>
  </si>
  <si>
    <t>Организация мероприятий по проведению кадастровых работ по установлению границ земельных участков, определенных для  предоставления однократно бесплатно  для индивидуального  жилищного строительства  гражданам</t>
  </si>
  <si>
    <r>
      <t xml:space="preserve"> </t>
    </r>
    <r>
      <rPr>
        <sz val="10"/>
        <rFont val="Times New Roman"/>
        <family val="1"/>
        <charset val="204"/>
      </rPr>
      <t>Мероприятия, направленные на организацию и проведение кадастровых работ, постановка на кадастровый учет земельных участков, право собственности, на которые не разграничено, в целях продажи на торгах. Проведение оценки земельных участков</t>
    </r>
  </si>
  <si>
    <r>
      <t xml:space="preserve"> </t>
    </r>
    <r>
      <rPr>
        <sz val="10"/>
        <rFont val="Times New Roman"/>
        <family val="1"/>
        <charset val="204"/>
      </rPr>
      <t>Организация мероприятий по проведению кадастровых работ, постановка на кадастровый учет земельных участков, подлежащих отнесению к муниципальной собственности</t>
    </r>
  </si>
  <si>
    <t>Проведение кадастровых работ по подготовке карта-планов 3 пояса зон санитарной очистки водозаборных скважин</t>
  </si>
  <si>
    <r>
      <rPr>
        <sz val="10"/>
        <rFont val="Times New Roman"/>
        <family val="1"/>
        <charset val="204"/>
      </rPr>
      <t>Осуществление</t>
    </r>
    <r>
      <rPr>
        <b/>
        <sz val="10"/>
        <rFont val="Times New Roman"/>
        <family val="1"/>
        <charset val="204"/>
      </rPr>
      <t xml:space="preserve"> </t>
    </r>
    <r>
      <rPr>
        <sz val="10"/>
        <rFont val="Times New Roman"/>
        <family val="1"/>
        <charset val="204"/>
      </rPr>
      <t>контроля за исполнением заключенных муниципальных контрактов и договоров на проведение кадастровых работ</t>
    </r>
    <r>
      <rPr>
        <b/>
        <sz val="10"/>
        <rFont val="Times New Roman"/>
        <family val="1"/>
        <charset val="204"/>
      </rPr>
      <t xml:space="preserve">  </t>
    </r>
  </si>
  <si>
    <t>Проведение мероприятий по определению долей земельных участков, находящихся под многоквартирными домами, расположенными в р.п. Пышме</t>
  </si>
  <si>
    <t xml:space="preserve"> Расходы по осуществлению муниципального земельного контроля (приобретение почтовой продукции, канцелярских товаров)</t>
  </si>
  <si>
    <t>Работы по обоснованию размеров поясов зон санитарной охраны водозаборных скважин</t>
  </si>
  <si>
    <t>Организация мероприятий по разработке проектов по обоснованию зон санитарной охраны  на водозаборных участках скважин</t>
  </si>
  <si>
    <t>Сбор информации и анализ перечня объектов муниципального имущества, в отношении которых необходимо организовать проведение технической инвентаризации и постановку на государственный кадастровый учет для целей регистрации права собственности Пышминского городского округа и приватизации.</t>
  </si>
  <si>
    <t>Сбор информации и анализ перечня объектов муниципального имущества, в отношении которых необходимо организовать проведение технической инвентаризации и постановку на государственный кадастровый учет для целей передачи их в аренду на долгосрочной основе.</t>
  </si>
  <si>
    <t>Мероприятия, направленные на организацию проведения технической инвентаризации объектов муниципального имущества и постановки на государственный кадастровый учет</t>
  </si>
  <si>
    <r>
      <rPr>
        <sz val="10"/>
        <rFont val="Times New Roman"/>
        <family val="1"/>
        <charset val="204"/>
      </rPr>
      <t>Сбор информации и анализ перечня земельных участков под объектами муниципального имущества, в отношении которых необходимо организовать проведение кадастровых работ и постановку на государственный кадастровый учет для целей регистрации права собственности Пышминского городского округа и приватизации</t>
    </r>
    <r>
      <rPr>
        <b/>
        <sz val="10"/>
        <rFont val="Times New Roman"/>
        <family val="1"/>
        <charset val="204"/>
      </rPr>
      <t xml:space="preserve">.  </t>
    </r>
  </si>
  <si>
    <r>
      <rPr>
        <sz val="10"/>
        <rFont val="Times New Roman"/>
        <family val="1"/>
        <charset val="204"/>
      </rPr>
      <t>Мероприятия, направленные на организацию проведения кадастровых работ в отношении земельных участков под объектами муниципального имущества и постановки на государственный кадастровый уче</t>
    </r>
    <r>
      <rPr>
        <b/>
        <sz val="10"/>
        <rFont val="Times New Roman"/>
        <family val="1"/>
        <charset val="204"/>
      </rPr>
      <t>т</t>
    </r>
  </si>
  <si>
    <t>Мероприятия, направленные на организацию проведения экспертиз и оценки стоимости муниципального имущества для целей учета и продажи</t>
  </si>
  <si>
    <t>Мероприятия, направленные на организацию проведения экспертиз и оценки стоимости муниципального имущества для целей передачи его в аренду, в том числе на долгосрочной основе.</t>
  </si>
  <si>
    <r>
      <rPr>
        <sz val="10"/>
        <rFont val="Times New Roman"/>
        <family val="1"/>
        <charset val="204"/>
      </rPr>
      <t>Мероприятия, направленные на организацию проведения экспертиз и оценки стоимости муниципального имущества, предназначенного к списанию</t>
    </r>
    <r>
      <rPr>
        <b/>
        <sz val="10"/>
        <rFont val="Times New Roman"/>
        <family val="1"/>
        <charset val="204"/>
      </rPr>
      <t>.</t>
    </r>
  </si>
  <si>
    <t>Мероприятия, направленные на государственную регистрацию права собственности Пышминского городского округа на объекты муниципального имущества.</t>
  </si>
  <si>
    <t>Коммунальные и эксплуатационные услуги в объектах муниципального казенного имущества</t>
  </si>
  <si>
    <t>Приобретение оргтехники для материального обеспечения работ по управлению муниципальным имуществом</t>
  </si>
  <si>
    <t>Проведение ремонтов объектов муниципального казенного имущества</t>
  </si>
  <si>
    <r>
      <t>Мероприятие1.</t>
    </r>
    <r>
      <rPr>
        <sz val="10"/>
        <rFont val="Times New Roman"/>
        <family val="1"/>
        <charset val="204"/>
      </rPr>
      <t xml:space="preserve"> Модернизация  официального сайта администрации Пышминского городского округа для обеспечения доступа к информации о деятельности администрации  Пышминского городского округа </t>
    </r>
  </si>
  <si>
    <r>
      <t>Мероприятие 1</t>
    </r>
    <r>
      <rPr>
        <sz val="10"/>
        <rFont val="Times New Roman"/>
        <family val="1"/>
        <charset val="204"/>
      </rPr>
      <t>. Оказание услуг возимой радиостанции</t>
    </r>
  </si>
  <si>
    <r>
      <t>Мероприятие 1.</t>
    </r>
    <r>
      <rPr>
        <sz val="10"/>
        <rFont val="Times New Roman"/>
        <family val="1"/>
        <charset val="204"/>
      </rPr>
      <t>Внедрение информационной системы по предоставлению оказания муниципальных услуг в электронном виде</t>
    </r>
  </si>
  <si>
    <r>
      <t>Мероприятие1.</t>
    </r>
    <r>
      <rPr>
        <sz val="10"/>
        <rFont val="Times New Roman"/>
        <family val="1"/>
        <charset val="204"/>
      </rPr>
      <t xml:space="preserve"> Обеспечение работы системы видеоконференцсвязи в администрации Пышминского городского округа по  осуществлению сеансов видеоконференцсвязи</t>
    </r>
  </si>
  <si>
    <r>
      <t>Мероприятие 1.</t>
    </r>
    <r>
      <rPr>
        <sz val="10"/>
        <rFont val="Times New Roman"/>
        <family val="1"/>
        <charset val="204"/>
      </rPr>
      <t xml:space="preserve"> Техническое обслуживание устройств криптографической защиты VipNet</t>
    </r>
  </si>
  <si>
    <r>
      <t>Мероприятие 1.</t>
    </r>
    <r>
      <rPr>
        <sz val="10"/>
        <rFont val="Times New Roman"/>
        <family val="1"/>
        <charset val="204"/>
      </rPr>
      <t xml:space="preserve"> Приобретение оборудования для автоматизации рабочих мест сотрудников муниципальных учреждений, оказывающих услуги в электронном виде</t>
    </r>
  </si>
  <si>
    <r>
      <t>Мероприятие 1</t>
    </r>
    <r>
      <rPr>
        <sz val="10"/>
        <rFont val="Times New Roman"/>
        <family val="1"/>
        <charset val="204"/>
      </rPr>
      <t>. Приобретение лицензионного программного обеспечения для автоматизированных рабочих мест сотрудников муниципальных учреждений, оказывающих муниципальные услуги в электронном виде</t>
    </r>
  </si>
  <si>
    <r>
      <t>Мероприятие 2.</t>
    </r>
    <r>
      <rPr>
        <sz val="10"/>
        <rFont val="Times New Roman"/>
        <family val="1"/>
        <charset val="204"/>
      </rPr>
      <t>Организация центров общественного доступа к сети Интернет на базе муниципальных библиотек</t>
    </r>
  </si>
  <si>
    <t xml:space="preserve"> Проектно – сметная документация на лыжную базу, геологические, геодезические изыскательские работы, экология</t>
  </si>
  <si>
    <t>Восстановление спортивных площадок по месту жительства</t>
  </si>
  <si>
    <r>
      <t>Мероприятие 1:</t>
    </r>
    <r>
      <rPr>
        <sz val="10"/>
        <rFont val="Times New Roman"/>
        <family val="1"/>
        <charset val="204"/>
      </rPr>
      <t xml:space="preserve"> Косметический ремонт  стадиона ул. Куйбышева 136</t>
    </r>
  </si>
  <si>
    <t xml:space="preserve"> Капитальный ремонт СК «Юность»</t>
  </si>
  <si>
    <t>Проектно-сметная документация на капитальный ремонт спортивного комплекса "Юность"</t>
  </si>
  <si>
    <t>Приобретение искусственной  травы на мини стадион</t>
  </si>
  <si>
    <t>Изготовление навеса на трибуны на мини-стадион</t>
  </si>
  <si>
    <t>Установка трибуны на мини-стадионе</t>
  </si>
  <si>
    <t>Укладка искусственной травы,устройство поверхностного дренажа на мини-стадионе</t>
  </si>
  <si>
    <t>Приобретение спортивного инвентаря</t>
  </si>
  <si>
    <t>Мероприятие 2. Организация и проведение районных физкультурно-оздоровительных и спортивных мероприятий</t>
  </si>
  <si>
    <t>Командирование сборных команд на окружные и областные соревнования</t>
  </si>
  <si>
    <t>Приобретение спортивной формы и спортивного инвентаря</t>
  </si>
  <si>
    <t>Мероприятие 3.Субсидия на выполнение муниципального задания,из них</t>
  </si>
  <si>
    <t>Создание информационного сборника для молодых граждан Пышминского городского округа,всего,из них:</t>
  </si>
  <si>
    <r>
      <rPr>
        <b/>
        <sz val="10"/>
        <rFont val="Times New Roman"/>
        <family val="1"/>
        <charset val="204"/>
      </rPr>
      <t>Формирование механизмов ориентирования молодых граждан на востребованные социально-экономической сферой профессии</t>
    </r>
    <r>
      <rPr>
        <sz val="10"/>
        <rFont val="Times New Roman"/>
        <family val="1"/>
        <charset val="204"/>
      </rPr>
      <t xml:space="preserve">, всего, из них </t>
    </r>
  </si>
  <si>
    <t>Вовлечение молодежи в программы и мероприятия, направленные на формирование здорового образа жизни, всего , из них</t>
  </si>
  <si>
    <t>Выявление и поддержка талантливой молодежи,всего из них</t>
  </si>
  <si>
    <t>Привлечение молодежи к участию в общественной и политической жизни, вовлечение молодых людей в деятельность органов самоуправления в различных сферах жизни  всего, из них</t>
  </si>
  <si>
    <t>Мероприятия, направленные на патриотическое воспитание молодежи</t>
  </si>
  <si>
    <t xml:space="preserve"> Приобретение оборудования и инвентаря</t>
  </si>
  <si>
    <t>Общие мероприятия  молодежной политики</t>
  </si>
  <si>
    <t>Мероприятие 1.Устройство тротуаров</t>
  </si>
  <si>
    <t>Мероприятие 1.Разработка проектно-сметной документации</t>
  </si>
  <si>
    <t>Организация деятельности исполнительно-распорядительного органа местного самоуправления,в том числе</t>
  </si>
  <si>
    <r>
      <rPr>
        <b/>
        <sz val="10"/>
        <rFont val="Times New Roman"/>
        <family val="1"/>
        <charset val="204"/>
      </rPr>
      <t>Мероприятие 1</t>
    </r>
    <r>
      <rPr>
        <sz val="10"/>
        <rFont val="Times New Roman"/>
        <family val="1"/>
        <charset val="204"/>
      </rPr>
      <t>.Центральный аппарат</t>
    </r>
  </si>
  <si>
    <r>
      <rPr>
        <b/>
        <sz val="10"/>
        <rFont val="Times New Roman"/>
        <family val="1"/>
        <charset val="204"/>
      </rPr>
      <t>Мероприятие 2.</t>
    </r>
    <r>
      <rPr>
        <sz val="10"/>
        <rFont val="Times New Roman"/>
        <family val="1"/>
        <charset val="204"/>
      </rPr>
      <t>Территориальные органы</t>
    </r>
  </si>
  <si>
    <r>
      <rPr>
        <b/>
        <sz val="10"/>
        <rFont val="Times New Roman"/>
        <family val="1"/>
        <charset val="204"/>
      </rPr>
      <t>Мероприятие 3.</t>
    </r>
    <r>
      <rPr>
        <sz val="10"/>
        <rFont val="Times New Roman"/>
        <family val="1"/>
        <charset val="204"/>
      </rPr>
      <t>Обеспечение деятельности исполнительно-распорядительного органа местного самоуправления</t>
    </r>
  </si>
  <si>
    <r>
      <rPr>
        <b/>
        <sz val="10"/>
        <rFont val="Times New Roman"/>
        <family val="1"/>
        <charset val="204"/>
      </rPr>
      <t>Мероприятие 3</t>
    </r>
    <r>
      <rPr>
        <sz val="10"/>
        <rFont val="Times New Roman"/>
        <family val="1"/>
        <charset val="204"/>
      </rPr>
      <t xml:space="preserve">.Выплата гражданам субсидий на оплату ЖКУ ,из них   </t>
    </r>
  </si>
  <si>
    <r>
      <t>Мероприятие 5.Направление:</t>
    </r>
    <r>
      <rPr>
        <b/>
        <i/>
        <sz val="10"/>
        <color indexed="8"/>
        <rFont val="Times New Roman"/>
        <family val="1"/>
        <charset val="204"/>
      </rPr>
      <t>Обустройство нецентрализованных источников водоснабжения</t>
    </r>
  </si>
  <si>
    <r>
      <t xml:space="preserve">Мероприятие 4 из приложения №3 </t>
    </r>
    <r>
      <rPr>
        <sz val="10"/>
        <rFont val="Times New Roman"/>
        <family val="1"/>
        <charset val="204"/>
      </rPr>
      <t>к Программе</t>
    </r>
    <r>
      <rPr>
        <b/>
        <sz val="10"/>
        <rFont val="Times New Roman"/>
        <family val="1"/>
        <charset val="204"/>
      </rPr>
      <t>.Направление:</t>
    </r>
    <r>
      <rPr>
        <b/>
        <i/>
        <sz val="10"/>
        <rFont val="Times New Roman"/>
        <family val="1"/>
        <charset val="204"/>
      </rPr>
      <t>Развитие газификации</t>
    </r>
  </si>
  <si>
    <r>
      <t xml:space="preserve">Мероприятие 3. </t>
    </r>
    <r>
      <rPr>
        <sz val="10"/>
        <color indexed="8"/>
        <rFont val="Times New Roman"/>
        <family val="1"/>
        <charset val="204"/>
      </rPr>
      <t>Содержание незамерзающих прорубей в зимнее время в количестве 26 ед.</t>
    </r>
  </si>
  <si>
    <r>
      <t>Мероприятие 3.</t>
    </r>
    <r>
      <rPr>
        <sz val="10"/>
        <color indexed="8"/>
        <rFont val="Times New Roman"/>
        <family val="1"/>
        <charset val="204"/>
      </rPr>
      <t xml:space="preserve"> Приобретение пожарного оборудования для добровольных пожарных формирований и их техническое обслуживание</t>
    </r>
  </si>
  <si>
    <r>
      <t>Мероприятие 3.</t>
    </r>
    <r>
      <rPr>
        <sz val="10"/>
        <rFont val="Times New Roman"/>
        <family val="1"/>
        <charset val="204"/>
      </rPr>
      <t>Обеспечение первичных мер профилактики пожарной безопасности</t>
    </r>
  </si>
  <si>
    <r>
      <t>Мероприятие 3.</t>
    </r>
    <r>
      <rPr>
        <sz val="10"/>
        <rFont val="Times New Roman"/>
        <family val="1"/>
        <charset val="204"/>
      </rPr>
      <t xml:space="preserve">Субсидии на обеспечение деятельности ДПО "Восток" на выплату компенсаций за участие в профилактике и тушении пожаров </t>
    </r>
  </si>
  <si>
    <t xml:space="preserve"> 2. Прочие нужды                                         </t>
  </si>
  <si>
    <t xml:space="preserve">Мероприятие 1,2.ВСЕГО: Бюджетные инвестиции в объекты капитального строительства     </t>
  </si>
  <si>
    <r>
      <rPr>
        <b/>
        <sz val="10"/>
        <color indexed="8"/>
        <rFont val="Times New Roman"/>
        <family val="1"/>
        <charset val="204"/>
      </rPr>
      <t>Мероприятие 3.</t>
    </r>
    <r>
      <rPr>
        <sz val="10"/>
        <color indexed="8"/>
        <rFont val="Times New Roman"/>
        <family val="1"/>
        <charset val="204"/>
      </rPr>
      <t>Проведение изыскательных работ и разработка проектов планировки и межевания застроенной территории жилого района "Ощепково" р.п.Пышма (в границах ул.Куйбышева,ул.Красных Путиловцев,ул.8-е Марта,ул.Красноармейская)</t>
    </r>
  </si>
  <si>
    <t>р.п. Пышма, ул. Октябрьская,68, ул. Лермонтова, 86; д. Смирнова, ул. Кирова,16,пер.Кировский,1; д. Речелга, ул. Школьная,2;д.Холкина,ул.Карла Маркса,74;с.Печеркино,ул.Береговая,13</t>
  </si>
  <si>
    <t>обласной бюджет</t>
  </si>
  <si>
    <r>
      <rPr>
        <b/>
        <sz val="10"/>
        <color indexed="8"/>
        <rFont val="Times New Roman"/>
        <family val="1"/>
        <charset val="204"/>
      </rPr>
      <t>Мероприятие 3.</t>
    </r>
    <r>
      <rPr>
        <sz val="10"/>
        <color indexed="8"/>
        <rFont val="Times New Roman"/>
        <family val="1"/>
        <charset val="204"/>
      </rPr>
      <t xml:space="preserve">Корректировка графической части генерального плана и Правил землепользования и застройки Пышминского городского округа </t>
    </r>
  </si>
  <si>
    <t xml:space="preserve">Проведение изыскательских работ и разработка проектов планировки и межевания незастроенной территории д.Холкина </t>
  </si>
  <si>
    <t xml:space="preserve">Проведение изыскательских работ и разработка проектов планировки и межевания незастроенной территории с.Чернышово </t>
  </si>
  <si>
    <t>Разработка землеустроительной документации по описанию местоположения границ населенных пунктов:с.Трифоново,с.Юрмытское,д.Катарач,д.Заречная,д.Устьянка,д.Медведева.  Подготовка карт (планов) и проведение межевых работ по участкам, включаемым в границы населенных пунктов.</t>
  </si>
  <si>
    <t>ул. Ленина (ул. Ленина, 174 - пер. Больничный2015 год) (177 м),(от пер.Больничный до базы ДРСУ)</t>
  </si>
  <si>
    <t>Устройство тротуара ул.Заводская  в р.п.Пышма</t>
  </si>
  <si>
    <t>Приобретение вакумной машины</t>
  </si>
  <si>
    <t>Актуализация схем водоснабжения и водоотведения, теплоснабжения</t>
  </si>
  <si>
    <t xml:space="preserve">Предоставление субсидий субъектам малого и среднего предпринимательства:
- для компенсации затрат за технологическое присоединение к источнику электроснабжения энергопринимающих устройств, максимальная мощность которых составляет до 500 кВт включительно (с учетом ранее присоединенной в данной точке присоединения мощности)(2014,2015);
- для компенсации части затрат на уплату первого взноса по договору лизинга (2014,2015);
- для компенсации затрат на организацию собственного дела вновь созданным субъектам малого и среднего предпринимательства (2017,2018,2019)
</t>
  </si>
  <si>
    <t>Внедрение аппаратно-программного комплекса "Безопасный город"</t>
  </si>
  <si>
    <t xml:space="preserve">Подпрограмма 5 «Ремонт и содержание гидротехнических сооружений Пышминского городского округа» </t>
  </si>
  <si>
    <t xml:space="preserve">Подпрограмма 13«Повышение безопасности дорожного движения на территории Пышминского городского округа » </t>
  </si>
  <si>
    <t xml:space="preserve">Подпрограмма 23."Строительство объектов социальной инфраструктуры" </t>
  </si>
  <si>
    <t>459.1</t>
  </si>
  <si>
    <t>459.2</t>
  </si>
  <si>
    <t>459.3</t>
  </si>
  <si>
    <r>
      <rPr>
        <b/>
        <sz val="10"/>
        <rFont val="Times New Roman"/>
        <family val="1"/>
        <charset val="204"/>
      </rPr>
      <t>Мероприятие 1.</t>
    </r>
    <r>
      <rPr>
        <sz val="10"/>
        <rFont val="Times New Roman"/>
        <family val="1"/>
        <charset val="204"/>
      </rPr>
      <t>Разработка проектной документации на строительство объекта  "Начальная школа на 400 мест МБОУ ПГО "Пышминская общеобразовательная школы" по адресу: ул.Куйбышева,39 в р.п.Пышма Свердловской области" и проведение государственной экспертизы</t>
    </r>
  </si>
  <si>
    <t>Установление границ населенных пунктов:с.Боровлянское,д.Мартынова, п.Первомайский. Подготовка карт (планов) и проведение межевых работ по участкам, включаемым в границы населенных пунктов.</t>
  </si>
  <si>
    <t>206.1</t>
  </si>
  <si>
    <t>206.2.</t>
  </si>
  <si>
    <t>206.3</t>
  </si>
  <si>
    <t>Разработка проекта изменений в генеральный план Пышминского городского округа применительно к д.Комарова,д.Русакова,с.Четкарино,д.родина,д.Бунькова,д.Горушки,д.Сыскова</t>
  </si>
  <si>
    <t>в т.ч.2.2.Обеспечение подготовки спортсменов Пышминского городского округа к участию в областных, республиканских соревнованиях, из них</t>
  </si>
  <si>
    <t>Подпрограмма 4«Обеспечение комплектования,учета, хранения и использования архивных документов,находящихся в архивном отделе администрации Пышминского городского округа"</t>
  </si>
  <si>
    <t>Разработка карт маршрутов регулярных перевозок</t>
  </si>
  <si>
    <r>
      <rPr>
        <b/>
        <sz val="10"/>
        <color indexed="8"/>
        <rFont val="Times New Roman"/>
        <family val="1"/>
        <charset val="204"/>
      </rPr>
      <t>Мероприятие 1.</t>
    </r>
    <r>
      <rPr>
        <sz val="10"/>
        <color indexed="8"/>
        <rFont val="Times New Roman"/>
        <family val="1"/>
        <charset val="204"/>
      </rPr>
      <t>Разработка землеустроительной документации по описанию местоположения границ населенных пунктов : с.Черемыш,с.Красноярское,с.Холкино,д.Духовая,п.Ключевской,д.Комарова, д.Родина,д.Горушки</t>
    </r>
  </si>
  <si>
    <r>
      <t xml:space="preserve">Мероприятие 1. </t>
    </r>
    <r>
      <rPr>
        <sz val="10"/>
        <color indexed="8"/>
        <rFont val="Times New Roman"/>
        <family val="1"/>
        <charset val="204"/>
      </rPr>
      <t>Подготовка и обучение населения способам защиты от ЧС, в т.ч. командировочные расходы на обучения специалистов.  Разработка планов  по предупреждению и ликвидации ЧС.Разработка Паспорта безопасносности ПГО .</t>
    </r>
  </si>
  <si>
    <r>
      <rPr>
        <b/>
        <sz val="10"/>
        <rFont val="Times New Roman"/>
        <family val="1"/>
        <charset val="204"/>
      </rPr>
      <t>Мероприятие 6.</t>
    </r>
    <r>
      <rPr>
        <sz val="10"/>
        <rFont val="Times New Roman"/>
        <family val="1"/>
        <charset val="204"/>
      </rPr>
      <t xml:space="preserve"> Осуществление государственного полномочия Свердловской области на компенсацию отдельным категориям граждан оплаты взноса на капитальный ремонт общего имущества в многоквартирном доме за счет межбюджетных трансфертов из федерального бюджета </t>
    </r>
  </si>
  <si>
    <t xml:space="preserve">Подготовка проектов   изменений в генеральный план  и правила землепользования и застройки  Пышминского городского округа,  применительно к с.Печеркино, д.Фролы, д.Юдина, д.Смирнова ,с.Тупицыно, д.Лепихина  в части изменения их границ и размещения объектов капитального строительства ,всего, из них: </t>
  </si>
  <si>
    <t xml:space="preserve">Подготовка проектов   изменений в генеральный план  и правила землепользования и застройки  Пышминского городского округа,  применительно к с.Трифоново, д.Устьянка,д.Медведева,с.Тимохинское,с.пульниково  в части изменения их границ и размещения объектов капитального строительства ,всего, из них: </t>
  </si>
  <si>
    <t xml:space="preserve">Подготовка проекта изменений в генеральный план  и правила землепользования и застройки Пышминского городского округа,  применительно к д.Заречная,д.Салопаткина, с.Юрмытское,д.Катарач,д.Кочевкая их границ и размещения объектов капитального строительства местного значения,всего, из них: </t>
  </si>
  <si>
    <t>Разработка землеустроительной документации по описанию местоположения границ населенных пунктов:с.Печеркино,д.Юдина,д.Фролы,д.Смирнова,с.Тупицыно,д.Лепихина,с.Чернышово. Подготовка карт (планов)и проведение межевых работ по участкам,включаемым в границы населенных пунктов</t>
  </si>
  <si>
    <t>Разработка землеустроительной документации по описанию местоположения границ населенных пунктов: с.Трифоново,д.Устьянка,д.Медведева,с.Тимохинское,с.Пульниково.Подготовка карт (планов) и проведение межевых работ по участкам,включаемым в границы населенных пунктов</t>
  </si>
  <si>
    <t>Разработка землеустроительной документации по описанию местоположения границ населенных пунктов: д.Заречная, д.Салопаткина,с.Юрмытское,д.Катарач,д.Кочевка.  Подготовка карт (планов) и проведение межевых работ по участкам, включаемым в границы населенных пунктов.</t>
  </si>
  <si>
    <t>Проведение изыскательских работ и разработка проектов планировки и межевания незастроенной территории жилого района северной части с.Боровлянское</t>
  </si>
  <si>
    <t>обустройство источников  нецентализованного водоснабжения</t>
  </si>
  <si>
    <t xml:space="preserve">Разработка схем водоснабжения и водоотведения Пышминскго городского округа на период 2014-2024г.корректировка </t>
  </si>
  <si>
    <t>Доработка (корректировка) генеральной схемы санитарной очистки территории Пышминского городского округа</t>
  </si>
  <si>
    <t>Комплексное благоустройство дворовой территории р.п. Пышма, ул. Строителей, 11,13,15,17 *</t>
  </si>
  <si>
    <t>Комплексное благоустройство дворовой территории р.п. Пышма, ул. 1 Микрорайон, 1 *</t>
  </si>
  <si>
    <t>Комплексное благоустройство дворовой территории р.п. Пышма, ул. Строителей, 12,14,16,18,20 *</t>
  </si>
  <si>
    <t>Комплексное благоустройство дворовой территории р.п. Пышма, ул. Строителей, 2,4 *</t>
  </si>
  <si>
    <t>Комплексное благоустройство дворовой территории р.п. Пышма, ул. Строителей, 6,8,10 *</t>
  </si>
  <si>
    <t>Комплексное благоустройство дворовой территории р.п. Пышма, пер. Больничный, 9,11,13 *</t>
  </si>
  <si>
    <t>Комплексное благоустройство дворовой территории р.п. Пышма, ул. Куйбышева, 173,175 *</t>
  </si>
  <si>
    <t>Комплексное благоустройство дворовой территории р.п. Пышма, ул. Ленина, 73,75 *</t>
  </si>
  <si>
    <t>Комплексное благоустройство дворовой территории р.п. Пышма, ул. Комсомольская, 25,27,29 *</t>
  </si>
  <si>
    <t>Комплексное благоустройство дворовой территории р.п. Пышма, ул. Комсомольская, 9, 11, 13, 15 *</t>
  </si>
  <si>
    <t>Комплексное благоустройство дворовой территории р.п.Пышма,ул.Куйвышева,86 *</t>
  </si>
  <si>
    <t>Комплексное благоустройство дворовой территории д. Родина, ул. Советская, 37, 39, 41, ул. Ворошилова, 7, 7а *</t>
  </si>
  <si>
    <t xml:space="preserve">Комплексное благоустройство дворовой территории с. Черемыш, ул. Кирова, 3, 5, 7, ул. Комарова, 4 </t>
  </si>
  <si>
    <t>Экспертиза сметной документации на комплексное благоустройство дворовых территорий *</t>
  </si>
  <si>
    <t>Комплексное благоустройство дворовой территории р.п. Пышма, ул. Заводская, 3а,3б,5а,ул.Комсомольская 27,29 *</t>
  </si>
  <si>
    <t>Комплексное благоустройство дворовой территории р.п. Пышма, ул. Заводская, 5,7,ул. Комсомольская, 23 ,25*</t>
  </si>
  <si>
    <t>план 2017</t>
  </si>
  <si>
    <t>%</t>
  </si>
  <si>
    <r>
      <t xml:space="preserve">                        </t>
    </r>
    <r>
      <rPr>
        <b/>
        <sz val="12"/>
        <rFont val="Times New Roman"/>
        <family val="1"/>
        <charset val="204"/>
      </rPr>
      <t>Подпрограмма 20 «Молодежь Пышминского городского округа»</t>
    </r>
  </si>
  <si>
    <t>Отчет по выполнению плана мероприятий по выполнению  программы</t>
  </si>
  <si>
    <t>Заключен договор на доставку больного на гемодиализ в г.Асбест</t>
  </si>
  <si>
    <t>Выплачивается пенсия муниципальным служащим</t>
  </si>
  <si>
    <t>Составлен реестр некоммерческих организаций, которым предоставлены меры  поддержки,направлен в Свердловскстат.</t>
  </si>
  <si>
    <t>Проведен отбор НКО на получение субсидии из местного бюджета</t>
  </si>
  <si>
    <t>Оказана финансовая поддержка 4 НКО</t>
  </si>
  <si>
    <t>Перечислена субсидия ИКЦ согласно Соглашению</t>
  </si>
  <si>
    <t>Перечислена субсидия на содержание ГТС</t>
  </si>
  <si>
    <t>пер.Промкомбинатовский-пер.Кировский,обустройство стоянки около садика Заводская 3а</t>
  </si>
  <si>
    <t>Ремонт автомобильной дороги д.Холкина-с.Куровское (до границы с Камышловским районом)</t>
  </si>
  <si>
    <t>ведется ремонт автомобильной дороги д.Холкина-с. Купровская</t>
  </si>
  <si>
    <t>областной бюджкт</t>
  </si>
  <si>
    <t>Заключен муниципальный контракт на разработку проектов организации дорожного движения</t>
  </si>
  <si>
    <t>Заключен муниципальный контракт на приведение улично-дорожной сети,расположенной вблизи дошкольных образовательных организаций и организаций дополнительного образования в соответствии с действующими национальными стандартами</t>
  </si>
  <si>
    <t xml:space="preserve">Мероприятие 1.Разработка проектной документации на строительство объекта  "Начальная школа на 400 мест МБОУ ПГО "Пышминская общеобразовательная школы" по адресу: ул.Куйбышева,39 в р.п.Пышма Свердловской области" и проведение государственной экспертизы и,проведение проверки достоверности  определения сметной стоимости строительства </t>
  </si>
  <si>
    <t>Организация мероприятий по проведению кадастровых работ в отношении земельных участков сельскохозяйственного назначения (земельные доли),в т.ч.</t>
  </si>
  <si>
    <t>Заключены муниципальные контракты ,сроки исполнения контрактов 30.09.2017 и 15.12.2017</t>
  </si>
  <si>
    <t>Заключен договор ,срок исполнения договора 01.09.2017</t>
  </si>
  <si>
    <t>Заключен муниципальный контракт, срок исполнения 15.12.2017</t>
  </si>
  <si>
    <t>Заключены муниципальные контракты,сроки исполнения контрактов: 31.08.2017,30.09.2017,15.12,2017</t>
  </si>
  <si>
    <t>Заключены муниципальные контракты,сроки исполнения контрактов :31.08.2017,15.12.2017</t>
  </si>
  <si>
    <t>Проведены процедуры отбора поставщиков,Заключены муниципальные контракты,сроки исполнения контрактов 31.08.2017,30.09.2017,15.12.2017</t>
  </si>
  <si>
    <t>Информация о зарегистрированных правах из БТИ предоставлялась на безвозмездной основе, проведена техническая инвентаризация жилого дома,расположенного в д.Комарова,ул.Советская,д.12</t>
  </si>
  <si>
    <t>Заключен муниципальный контракт на сумму 230,0 тыс.руб. Срок исполнения 4 квартал 2017 года</t>
  </si>
  <si>
    <t>Работы запланированы на 4 квартал 2017 года</t>
  </si>
  <si>
    <t xml:space="preserve">Для подготовки проекта прогнозного плана (программы) приватизации муниципального имущества Пышминского городского округа на 2018 год мероприятия по оценке муниципального имущества будут проведены в ноябре 2017 года </t>
  </si>
  <si>
    <t>Проведена оценка 5 объектов</t>
  </si>
  <si>
    <t>Проведенаоценка 1 объекта</t>
  </si>
  <si>
    <t>Проводится процедура размещения муниципального заказа на выполнение работ по капитальному ремонту помещений муниципальной собственности</t>
  </si>
  <si>
    <t xml:space="preserve">Подготовлен доклад главы  о достигнутых значениях показателей для оценки эффективности деятельности органов местного самоуправления. Размещен на сайте Пышминского городского округа  </t>
  </si>
  <si>
    <t>Разрабатывается Стратегия 2030</t>
  </si>
  <si>
    <t>Разработан инвестиционный паспорт на 2017 год. Размещен на сайте Пышминского городского округа.Направлен в Министерство инвестиций и развития Свердловской области.</t>
  </si>
  <si>
    <t>Проведена оценка регулирующего воздействия 9 нормативных актов</t>
  </si>
  <si>
    <t>Организовано и проведено  заседание комиссии при главе Пышминского городского округа по мониторингу достижения целевых показателей социально-экономического развития Пышминского городского округа за   2016 год, на которых рассматривалась информация о достижении целевых показателей социально-экономического развития ПГО за отчетный период и обсуждались планируемые мероприятия.Проведен мониторинг достижения целевых  показателей установленных Указами Президента от 07 мая 2012 года  по итогам 1 квартала и 1 полугодия. отчеты размещены на сайте  Пышминского городского округа и направлены в ВОУ.</t>
  </si>
  <si>
    <t>В соответствии  с Федеральным законом  от 05.04.2013 № 44 «О контрактной системе в сфере закупок товаров, работ, услуг для обеспечения государственных  муниципальных нужд» в 1 кв 2017 года был утвержден план-график товаров, работ, услуг для обеспечения нужд субъектов РФ и муниципальных нужд на 2017 год ( 43 процедуры на общую сумму 27 471 185 рублей) и План-закупок товаров, работ, услуг для обеспечения нужд Пышминского городского округа на 2017 год и плановый период 2018 и 2019.</t>
  </si>
  <si>
    <t>Составлен отчет повыполнению программы "Уральская семья",заполнен социально-демографический паспорт ПГО за 2016 год. Данные размещены в АСУ ИОГВ, отчет направлен в Министерство экономики и территориального развития СО.</t>
  </si>
  <si>
    <t>Разработан прогноз социально-экономического развития  на среднесрочную перспективу</t>
  </si>
  <si>
    <t>Оказана методическая помощь НКО  по сбору и оформлению заявки на получение субсидии</t>
  </si>
  <si>
    <t>Заключен муниципальный контракт на Разработку проектно-сметной документации на строительство моста в д.Талица</t>
  </si>
  <si>
    <t>Проведен кап.ремонт дорог в р.п.Пышма пер.Промкомбинатовский-пер.Кировский, пер.Промкомбинатовский от детского садика до вновь застраиваемой территории,ул.1 Микрорайон, пер,Кировский до ул.Тюменской , кап.ремонт подъезда с раворотной площадкой к детскому саду по ул. Заводская в р.п.Пышма</t>
  </si>
  <si>
    <t>Перечислена часть субсидия МУПам на бюджетные инвестиции,разработана проектная документации на строительство объекта "Система водоснабжения в д.Пылаева и д.Катарач Пышминского райна Свердловской области"</t>
  </si>
  <si>
    <t>Выполнены работы по присоединению и пуску газа по объекту сети газопроводов низкого давления от ГРП-2 и ГРП-5 в р.п.Пышма</t>
  </si>
  <si>
    <t>Приобретен пиломатериал</t>
  </si>
  <si>
    <r>
      <t>Мероприятие 3.</t>
    </r>
    <r>
      <rPr>
        <sz val="10"/>
        <color indexed="8"/>
        <rFont val="Times New Roman"/>
        <family val="1"/>
        <charset val="204"/>
      </rPr>
      <t>Заправка спец.машин водой для обеспечения пожаротушения и пожарных резервуаров (субсидия)</t>
    </r>
  </si>
  <si>
    <t>Проведено 8 мероприятий, направленных на вовлечение молодежи в инновационную,предпринимательскую,добровольческую деятельность</t>
  </si>
  <si>
    <t>Проведено 8 мероприятий, направленных на гражданское и патриотическое воспитание молодежи</t>
  </si>
  <si>
    <t>проведено 6  мероприятий направленных на формирование системы развития талантливой  инциативной молодежи</t>
  </si>
  <si>
    <t xml:space="preserve">340 человек занимаются занятиями физкультурно-спортивной направленности, стников, проведено 106 спортивно-массовых мероприятий,  жители Пышминского городского округа приняли участие в 33 окружных и областных мероприятиях. </t>
  </si>
  <si>
    <t>Проведена проверки достоверности определения сметной стоимости инвестиционного проекта на строительство начальной школы на 400 мест</t>
  </si>
  <si>
    <t>Введен в эксплуатацию детский сад в р.п.Пышма</t>
  </si>
  <si>
    <t>"Развитие  Пышминского городского округа" на 2014-2019 годы  за 12 месяцев 2017 года</t>
  </si>
  <si>
    <t>Подготовлен сводный отчет о реализации МП за 2017 год.Проведена оценка эффективности программы.Подготовлен отчет по выполнению программ за12 месяцев.Отчеты размещены на сайте Пышминского городского округа.</t>
  </si>
  <si>
    <t xml:space="preserve"> Подготовлено и проведено восемь  заседаний межведомственной комиссии  по вопросам укрепления финансовой самостоятельности бюджета ПГО, на которые были приглашено 48 налогоплательщика (из которых 13 ИП).Сумма погашеной недоимки  составила 14875,2 тыс.руб.</t>
  </si>
  <si>
    <t>Организовано и проведено  заседание комиссии при главе Пышминского городского округа по мониторингу достижения целевых показателей социально-экономического развития Пышминского городского округа за 2017 год, на которых рассматривалась информация о достижении целевых показателей социально-экономического развития ПГО за отчетный период и обсуждались планируемые мероприятия.Проведен мониторинг достижения целевых  показателей установленных Указами Президента от 07 мая 2012 года  по итогам 12 месяцев. отчеты размещены на сайте  Пышминского городского округа и направлены в ВОУ.</t>
  </si>
  <si>
    <t>Муниципальное задание выполнено в полном объеме</t>
  </si>
  <si>
    <t>Приобретениканцелярский товаров</t>
  </si>
  <si>
    <t>Перечислена  субсидия на содержание дорог</t>
  </si>
  <si>
    <t xml:space="preserve"> покупка дома в р.п.Пышма  для врачей</t>
  </si>
  <si>
    <t>Развитие сети  учреждений по работе с молодежью</t>
  </si>
  <si>
    <t>мероприятия, направленные на развитие инфрасттруктуры  молодежной политики</t>
  </si>
  <si>
    <t>Создание и обеспечение деятельности молодежных "Коворгинг - центров"</t>
  </si>
  <si>
    <t>34679, 3</t>
  </si>
  <si>
    <t xml:space="preserve">За12 месяцев подготовлена документация и размещена на официальном сайте по 17 закупкам, в том числе:
16-электронный аукцион
42-запросов котировок;
3-открытых конкурсов;
7- у единственного поставщика.
 Из общего числа объявленных торгов 10  за муниципальных заказчиков Пышминского городского округа.
  По итогам торгов заключено 63  муниципальных контракта на общую сумму 253 млн 580 тысяч 829 рублей.
Сумма экономии составила 3 млн. 461 тысяч 196 рублей.
  В течении года  было проведено 86 заседание комиссии.
</t>
  </si>
  <si>
    <t>Организовано и проведено  заседание комиссии при главе Пышминского городского округа по мониторингу достижения целевых показателей социально-экономического развития Пышминского городского округа за 2017 год, на которых рассматривалась информация о достижении целевых показателей социально-экономического развития ПГО за отчетный период и обсуждались планируемые мероприятия.Проведен мониторинг достижения целевых  показателей установленных Указами Президента от 07 мая 2012 года  по итогам 1 квартала и 1 полугодия. отчеты размещены на сайте  Пышминского городского округа и направлены в ВОУ.</t>
  </si>
  <si>
    <t>факт  12 месяцев 2017</t>
  </si>
</sst>
</file>

<file path=xl/styles.xml><?xml version="1.0" encoding="utf-8"?>
<styleSheet xmlns="http://schemas.openxmlformats.org/spreadsheetml/2006/main">
  <numFmts count="4">
    <numFmt numFmtId="164" formatCode="0.000"/>
    <numFmt numFmtId="165" formatCode="0.0"/>
    <numFmt numFmtId="166" formatCode="#,##0.0"/>
    <numFmt numFmtId="167" formatCode="#,##0.000"/>
  </numFmts>
  <fonts count="19">
    <font>
      <sz val="10"/>
      <name val="Arial"/>
    </font>
    <font>
      <sz val="10"/>
      <name val="Times New Roman"/>
      <family val="1"/>
      <charset val="204"/>
    </font>
    <font>
      <sz val="12"/>
      <name val="Times New Roman"/>
      <family val="1"/>
      <charset val="204"/>
    </font>
    <font>
      <b/>
      <sz val="14"/>
      <name val="Times New Roman"/>
      <family val="1"/>
      <charset val="204"/>
    </font>
    <font>
      <b/>
      <sz val="10"/>
      <name val="Times New Roman"/>
      <family val="1"/>
      <charset val="204"/>
    </font>
    <font>
      <b/>
      <sz val="12"/>
      <name val="Times New Roman"/>
      <family val="1"/>
      <charset val="204"/>
    </font>
    <font>
      <sz val="10"/>
      <name val="Courier New"/>
      <family val="3"/>
      <charset val="204"/>
    </font>
    <font>
      <sz val="10"/>
      <color indexed="8"/>
      <name val="Times New Roman"/>
      <family val="1"/>
      <charset val="204"/>
    </font>
    <font>
      <b/>
      <sz val="10"/>
      <color indexed="8"/>
      <name val="Times New Roman"/>
      <family val="1"/>
      <charset val="204"/>
    </font>
    <font>
      <sz val="10"/>
      <name val="Arial"/>
      <family val="2"/>
      <charset val="204"/>
    </font>
    <font>
      <sz val="10"/>
      <color indexed="10"/>
      <name val="Times New Roman"/>
      <family val="1"/>
      <charset val="204"/>
    </font>
    <font>
      <b/>
      <sz val="12"/>
      <name val="Arial"/>
      <family val="2"/>
      <charset val="204"/>
    </font>
    <font>
      <b/>
      <sz val="10"/>
      <name val="Arial"/>
      <family val="2"/>
      <charset val="204"/>
    </font>
    <font>
      <sz val="10"/>
      <color indexed="8"/>
      <name val="Calibri"/>
      <family val="2"/>
    </font>
    <font>
      <b/>
      <i/>
      <sz val="10"/>
      <name val="Times New Roman"/>
      <family val="1"/>
      <charset val="204"/>
    </font>
    <font>
      <b/>
      <i/>
      <sz val="10"/>
      <color indexed="8"/>
      <name val="Times New Roman"/>
      <family val="1"/>
      <charset val="204"/>
    </font>
    <font>
      <b/>
      <sz val="10"/>
      <name val="Arial"/>
      <family val="2"/>
      <charset val="204"/>
    </font>
    <font>
      <sz val="10"/>
      <name val="Arial"/>
      <family val="2"/>
      <charset val="204"/>
    </font>
    <font>
      <sz val="10"/>
      <name val="Arial Cyr"/>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s>
  <cellStyleXfs count="2">
    <xf numFmtId="0" fontId="0" fillId="0" borderId="0"/>
    <xf numFmtId="0" fontId="17" fillId="0" borderId="0"/>
  </cellStyleXfs>
  <cellXfs count="432">
    <xf numFmtId="0" fontId="0" fillId="0" borderId="0" xfId="0"/>
    <xf numFmtId="0" fontId="1" fillId="0" borderId="0" xfId="0" applyFont="1"/>
    <xf numFmtId="0" fontId="1" fillId="0" borderId="0" xfId="0" applyFont="1" applyAlignment="1">
      <alignment horizontal="center"/>
    </xf>
    <xf numFmtId="0" fontId="1" fillId="0" borderId="0" xfId="0" applyFont="1" applyAlignment="1"/>
    <xf numFmtId="1" fontId="1" fillId="0" borderId="0" xfId="0" applyNumberFormat="1" applyFont="1" applyAlignment="1">
      <alignment horizontal="center"/>
    </xf>
    <xf numFmtId="1" fontId="1" fillId="2" borderId="1" xfId="0" applyNumberFormat="1" applyFont="1" applyFill="1" applyBorder="1" applyAlignment="1">
      <alignment horizontal="center" vertical="top" wrapText="1"/>
    </xf>
    <xf numFmtId="0" fontId="1" fillId="2" borderId="0" xfId="0" applyFont="1" applyFill="1"/>
    <xf numFmtId="0" fontId="1" fillId="2" borderId="1" xfId="0" applyFont="1" applyFill="1" applyBorder="1" applyAlignment="1">
      <alignment horizontal="center"/>
    </xf>
    <xf numFmtId="1" fontId="1" fillId="2" borderId="0" xfId="0" applyNumberFormat="1" applyFont="1" applyFill="1" applyAlignment="1">
      <alignment horizontal="center"/>
    </xf>
    <xf numFmtId="0" fontId="1" fillId="2" borderId="0" xfId="0" applyFont="1" applyFill="1" applyAlignment="1"/>
    <xf numFmtId="0" fontId="4" fillId="2" borderId="1" xfId="0" applyFont="1" applyFill="1" applyBorder="1" applyAlignment="1">
      <alignment horizontal="center" vertical="center" wrapText="1" shrinkToFit="1"/>
    </xf>
    <xf numFmtId="0" fontId="4" fillId="2" borderId="1" xfId="0" applyFont="1" applyFill="1" applyBorder="1" applyAlignment="1">
      <alignment horizontal="center" wrapText="1" shrinkToFit="1"/>
    </xf>
    <xf numFmtId="0" fontId="1" fillId="2" borderId="1" xfId="0" applyFont="1" applyFill="1" applyBorder="1" applyAlignment="1">
      <alignment wrapText="1" shrinkToFit="1"/>
    </xf>
    <xf numFmtId="14" fontId="1" fillId="2" borderId="1" xfId="0" applyNumberFormat="1" applyFont="1" applyFill="1" applyBorder="1" applyAlignment="1">
      <alignment horizontal="center" wrapText="1" shrinkToFit="1"/>
    </xf>
    <xf numFmtId="0" fontId="1" fillId="2" borderId="1" xfId="0" applyFont="1" applyFill="1" applyBorder="1" applyAlignment="1">
      <alignment vertical="top" wrapText="1" shrinkToFit="1"/>
    </xf>
    <xf numFmtId="0" fontId="1" fillId="2" borderId="1" xfId="0" applyFont="1" applyFill="1" applyBorder="1" applyAlignment="1">
      <alignment horizontal="center" vertical="top" wrapText="1" shrinkToFit="1"/>
    </xf>
    <xf numFmtId="0" fontId="1" fillId="2" borderId="1" xfId="0" applyFont="1" applyFill="1" applyBorder="1" applyAlignment="1">
      <alignment wrapText="1"/>
    </xf>
    <xf numFmtId="0" fontId="1" fillId="2" borderId="1" xfId="0" applyFont="1" applyFill="1" applyBorder="1" applyAlignment="1">
      <alignment horizontal="center" wrapText="1"/>
    </xf>
    <xf numFmtId="0" fontId="1" fillId="2" borderId="1" xfId="0" applyFont="1" applyFill="1" applyBorder="1" applyAlignment="1">
      <alignment vertical="center" wrapText="1" shrinkToFit="1"/>
    </xf>
    <xf numFmtId="0" fontId="1" fillId="2" borderId="1" xfId="0" applyFont="1" applyFill="1" applyBorder="1" applyAlignment="1">
      <alignment horizontal="center" vertical="center" wrapText="1" shrinkToFit="1"/>
    </xf>
    <xf numFmtId="0" fontId="4" fillId="2" borderId="1" xfId="0" applyFont="1" applyFill="1" applyBorder="1" applyAlignment="1">
      <alignment wrapText="1" shrinkToFit="1"/>
    </xf>
    <xf numFmtId="0" fontId="1" fillId="2" borderId="1" xfId="0" applyFont="1" applyFill="1" applyBorder="1" applyAlignment="1">
      <alignment horizontal="center" vertical="top" wrapText="1"/>
    </xf>
    <xf numFmtId="0" fontId="4" fillId="2" borderId="1" xfId="0" applyFont="1" applyFill="1" applyBorder="1" applyAlignment="1">
      <alignment horizontal="center" vertical="center" wrapText="1" shrinkToFit="1"/>
    </xf>
    <xf numFmtId="0" fontId="1" fillId="2" borderId="1" xfId="0" applyFont="1" applyFill="1" applyBorder="1" applyAlignment="1">
      <alignment horizontal="center" wrapText="1" shrinkToFit="1"/>
    </xf>
    <xf numFmtId="0" fontId="4" fillId="2" borderId="0" xfId="0" applyFont="1" applyFill="1"/>
    <xf numFmtId="0" fontId="1" fillId="2" borderId="1" xfId="0" applyFont="1" applyFill="1" applyBorder="1" applyAlignment="1">
      <alignment horizontal="center" wrapText="1"/>
    </xf>
    <xf numFmtId="1" fontId="1" fillId="0" borderId="1" xfId="0" applyNumberFormat="1" applyFont="1" applyFill="1" applyBorder="1" applyAlignment="1">
      <alignment horizontal="center" vertical="top" wrapText="1"/>
    </xf>
    <xf numFmtId="0" fontId="4" fillId="0" borderId="1" xfId="0" applyFont="1" applyFill="1" applyBorder="1" applyAlignment="1">
      <alignment vertical="top" wrapText="1"/>
    </xf>
    <xf numFmtId="4" fontId="4" fillId="0" borderId="1" xfId="0" applyNumberFormat="1" applyFont="1" applyFill="1" applyBorder="1" applyAlignment="1">
      <alignment horizontal="center" wrapText="1"/>
    </xf>
    <xf numFmtId="4" fontId="1" fillId="0" borderId="1" xfId="0" applyNumberFormat="1" applyFont="1" applyFill="1" applyBorder="1" applyAlignment="1">
      <alignment horizontal="center" vertical="top" wrapText="1"/>
    </xf>
    <xf numFmtId="0" fontId="1" fillId="0" borderId="0" xfId="0" applyFont="1" applyFill="1"/>
    <xf numFmtId="2" fontId="4" fillId="0" borderId="1" xfId="0" applyNumberFormat="1" applyFont="1" applyFill="1" applyBorder="1" applyAlignment="1">
      <alignment horizontal="center" vertical="top" wrapText="1"/>
    </xf>
    <xf numFmtId="4" fontId="4" fillId="0" borderId="1" xfId="0" applyNumberFormat="1" applyFont="1" applyFill="1" applyBorder="1" applyAlignment="1">
      <alignment horizontal="center" vertical="top" wrapText="1"/>
    </xf>
    <xf numFmtId="0" fontId="1" fillId="0" borderId="1" xfId="0" applyFont="1" applyFill="1" applyBorder="1" applyAlignment="1">
      <alignment vertical="top" wrapText="1"/>
    </xf>
    <xf numFmtId="165" fontId="1" fillId="0" borderId="1" xfId="0" applyNumberFormat="1" applyFont="1" applyFill="1" applyBorder="1" applyAlignment="1">
      <alignment horizontal="center" vertical="top" wrapText="1"/>
    </xf>
    <xf numFmtId="166" fontId="1" fillId="0" borderId="1" xfId="0" applyNumberFormat="1" applyFont="1" applyFill="1" applyBorder="1" applyAlignment="1">
      <alignment horizontal="center" wrapText="1"/>
    </xf>
    <xf numFmtId="166" fontId="1" fillId="0" borderId="0" xfId="0" applyNumberFormat="1" applyFont="1" applyFill="1"/>
    <xf numFmtId="0" fontId="4" fillId="0" borderId="1" xfId="0" applyFont="1" applyFill="1" applyBorder="1" applyAlignment="1">
      <alignment wrapText="1" shrinkToFit="1"/>
    </xf>
    <xf numFmtId="0" fontId="4" fillId="0" borderId="1" xfId="0" applyFont="1" applyFill="1" applyBorder="1" applyAlignment="1">
      <alignment horizontal="center" wrapText="1" shrinkToFit="1"/>
    </xf>
    <xf numFmtId="0" fontId="1" fillId="0" borderId="1" xfId="0" applyFont="1" applyFill="1" applyBorder="1" applyAlignment="1">
      <alignment wrapText="1" shrinkToFit="1"/>
    </xf>
    <xf numFmtId="0" fontId="1" fillId="0" borderId="1" xfId="0" applyFont="1" applyFill="1" applyBorder="1" applyAlignment="1">
      <alignment horizontal="center" wrapText="1" shrinkToFit="1"/>
    </xf>
    <xf numFmtId="0" fontId="1" fillId="0" borderId="1" xfId="0" applyFont="1" applyFill="1" applyBorder="1" applyAlignment="1">
      <alignment horizontal="center"/>
    </xf>
    <xf numFmtId="0" fontId="4" fillId="0" borderId="1" xfId="0" applyFont="1" applyFill="1" applyBorder="1" applyAlignment="1">
      <alignment horizontal="center" vertical="top" wrapText="1"/>
    </xf>
    <xf numFmtId="0" fontId="4" fillId="0" borderId="1" xfId="0" applyFont="1" applyFill="1" applyBorder="1" applyAlignment="1">
      <alignment horizontal="center" wrapText="1"/>
    </xf>
    <xf numFmtId="3"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8" fillId="0" borderId="5" xfId="0" applyFont="1" applyFill="1" applyBorder="1" applyAlignment="1">
      <alignment vertical="center" wrapText="1"/>
    </xf>
    <xf numFmtId="0" fontId="7" fillId="0" borderId="1" xfId="0"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0" fontId="7" fillId="0" borderId="5" xfId="0" applyFont="1" applyFill="1" applyBorder="1" applyAlignment="1">
      <alignment vertical="center" wrapText="1"/>
    </xf>
    <xf numFmtId="3" fontId="7" fillId="0" borderId="1" xfId="0" applyNumberFormat="1" applyFont="1" applyFill="1" applyBorder="1" applyAlignment="1">
      <alignment horizontal="center" vertical="center"/>
    </xf>
    <xf numFmtId="1"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1" fontId="7" fillId="0" borderId="5"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164" fontId="7" fillId="0" borderId="5" xfId="0" applyNumberFormat="1" applyFont="1" applyFill="1" applyBorder="1" applyAlignment="1">
      <alignment horizontal="center" vertical="center"/>
    </xf>
    <xf numFmtId="164" fontId="4" fillId="0" borderId="1" xfId="0" applyNumberFormat="1" applyFont="1" applyFill="1" applyBorder="1" applyAlignment="1">
      <alignment vertical="top" wrapText="1"/>
    </xf>
    <xf numFmtId="165" fontId="8" fillId="0" borderId="1" xfId="0" applyNumberFormat="1" applyFont="1" applyFill="1" applyBorder="1" applyAlignment="1">
      <alignment horizontal="center" vertical="center"/>
    </xf>
    <xf numFmtId="164" fontId="7" fillId="0" borderId="1" xfId="0" applyNumberFormat="1" applyFont="1" applyFill="1" applyBorder="1" applyAlignment="1"/>
    <xf numFmtId="165" fontId="7" fillId="0" borderId="1" xfId="0" applyNumberFormat="1" applyFont="1" applyFill="1" applyBorder="1" applyAlignment="1">
      <alignment horizontal="center" vertical="center"/>
    </xf>
    <xf numFmtId="2" fontId="8" fillId="0" borderId="1" xfId="0" applyNumberFormat="1" applyFont="1" applyFill="1" applyBorder="1" applyAlignment="1">
      <alignment horizontal="center" vertical="center"/>
    </xf>
    <xf numFmtId="165" fontId="7" fillId="0" borderId="5" xfId="0" applyNumberFormat="1" applyFont="1" applyFill="1" applyBorder="1" applyAlignment="1"/>
    <xf numFmtId="164" fontId="8" fillId="0" borderId="1" xfId="0" applyNumberFormat="1" applyFont="1" applyFill="1" applyBorder="1" applyAlignment="1">
      <alignment vertical="center" wrapText="1"/>
    </xf>
    <xf numFmtId="164" fontId="7" fillId="0" borderId="1" xfId="0" applyNumberFormat="1" applyFont="1" applyFill="1" applyBorder="1" applyAlignment="1">
      <alignment horizontal="center"/>
    </xf>
    <xf numFmtId="165" fontId="7" fillId="0" borderId="5" xfId="0" applyNumberFormat="1" applyFont="1" applyFill="1" applyBorder="1" applyAlignment="1">
      <alignment horizontal="center" vertical="center"/>
    </xf>
    <xf numFmtId="164" fontId="7" fillId="0" borderId="6" xfId="0" applyNumberFormat="1" applyFont="1" applyFill="1" applyBorder="1" applyAlignment="1">
      <alignment horizontal="center" vertical="top" wrapText="1"/>
    </xf>
    <xf numFmtId="164" fontId="7" fillId="0" borderId="1" xfId="0" applyNumberFormat="1" applyFont="1" applyFill="1" applyBorder="1" applyAlignment="1">
      <alignment wrapText="1"/>
    </xf>
    <xf numFmtId="164" fontId="8" fillId="0" borderId="1" xfId="0" applyNumberFormat="1" applyFont="1" applyFill="1" applyBorder="1" applyAlignment="1">
      <alignment horizontal="center" vertical="center"/>
    </xf>
    <xf numFmtId="164" fontId="1" fillId="0" borderId="1" xfId="0" applyNumberFormat="1" applyFont="1" applyFill="1" applyBorder="1" applyAlignment="1">
      <alignment horizontal="center" vertical="top" wrapText="1"/>
    </xf>
    <xf numFmtId="164" fontId="8" fillId="0" borderId="1" xfId="0" applyNumberFormat="1" applyFont="1" applyFill="1" applyBorder="1" applyAlignment="1">
      <alignment wrapText="1"/>
    </xf>
    <xf numFmtId="164" fontId="8" fillId="0" borderId="1" xfId="0" applyNumberFormat="1" applyFont="1" applyFill="1" applyBorder="1" applyAlignment="1">
      <alignment vertical="top" wrapText="1"/>
    </xf>
    <xf numFmtId="164" fontId="7" fillId="0" borderId="1" xfId="0" applyNumberFormat="1" applyFont="1" applyFill="1" applyBorder="1" applyAlignment="1">
      <alignment vertical="top" wrapText="1"/>
    </xf>
    <xf numFmtId="165" fontId="8" fillId="0" borderId="5" xfId="0" applyNumberFormat="1" applyFont="1" applyFill="1" applyBorder="1" applyAlignment="1">
      <alignment horizontal="center" vertical="center"/>
    </xf>
    <xf numFmtId="4" fontId="8" fillId="0" borderId="1" xfId="0" applyNumberFormat="1" applyFont="1" applyFill="1" applyBorder="1" applyAlignment="1">
      <alignment horizontal="center" vertical="center"/>
    </xf>
    <xf numFmtId="4" fontId="7" fillId="0" borderId="1" xfId="0" applyNumberFormat="1" applyFont="1" applyFill="1" applyBorder="1" applyAlignment="1">
      <alignment horizontal="center" vertical="center"/>
    </xf>
    <xf numFmtId="167" fontId="8" fillId="0" borderId="1" xfId="0" applyNumberFormat="1" applyFont="1" applyFill="1" applyBorder="1" applyAlignment="1">
      <alignment horizontal="center" vertical="center"/>
    </xf>
    <xf numFmtId="167" fontId="7" fillId="0" borderId="1" xfId="0" applyNumberFormat="1" applyFont="1" applyFill="1" applyBorder="1" applyAlignment="1">
      <alignment horizontal="center" vertical="center"/>
    </xf>
    <xf numFmtId="0" fontId="1" fillId="0" borderId="1" xfId="1" applyFont="1" applyFill="1" applyBorder="1" applyAlignment="1">
      <alignment vertical="top" wrapText="1"/>
    </xf>
    <xf numFmtId="0" fontId="1" fillId="0" borderId="1" xfId="1" applyFont="1" applyFill="1" applyBorder="1" applyAlignment="1">
      <alignment horizontal="center" vertical="top" wrapText="1"/>
    </xf>
    <xf numFmtId="0" fontId="18" fillId="0" borderId="1" xfId="0" applyFont="1" applyFill="1" applyBorder="1"/>
    <xf numFmtId="0" fontId="4" fillId="0" borderId="0" xfId="0" applyFont="1" applyFill="1"/>
    <xf numFmtId="0" fontId="6" fillId="0" borderId="1" xfId="0" applyFont="1" applyFill="1" applyBorder="1" applyAlignment="1">
      <alignment vertical="top" wrapText="1"/>
    </xf>
    <xf numFmtId="164" fontId="1" fillId="0" borderId="1" xfId="0" applyNumberFormat="1" applyFont="1" applyFill="1" applyBorder="1" applyAlignment="1">
      <alignment vertical="top" wrapText="1"/>
    </xf>
    <xf numFmtId="2" fontId="1" fillId="0" borderId="1" xfId="0" applyNumberFormat="1" applyFont="1" applyFill="1" applyBorder="1"/>
    <xf numFmtId="0" fontId="1" fillId="0" borderId="1" xfId="0" applyFont="1" applyFill="1" applyBorder="1"/>
    <xf numFmtId="0" fontId="1" fillId="0" borderId="1" xfId="0" applyFont="1" applyFill="1" applyBorder="1" applyAlignment="1"/>
    <xf numFmtId="0" fontId="1" fillId="3" borderId="0" xfId="0" applyFont="1" applyFill="1"/>
    <xf numFmtId="2" fontId="7" fillId="0" borderId="1" xfId="0" applyNumberFormat="1" applyFont="1" applyFill="1" applyBorder="1" applyAlignment="1">
      <alignment horizontal="center" vertical="center"/>
    </xf>
    <xf numFmtId="0" fontId="1" fillId="0" borderId="1" xfId="0" applyFont="1" applyFill="1" applyBorder="1" applyAlignment="1">
      <alignment wrapText="1"/>
    </xf>
    <xf numFmtId="2"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1" xfId="0" applyFont="1" applyFill="1" applyBorder="1" applyAlignment="1">
      <alignment horizontal="center" wrapText="1"/>
    </xf>
    <xf numFmtId="16" fontId="1" fillId="0" borderId="1" xfId="0" applyNumberFormat="1" applyFont="1" applyFill="1" applyBorder="1" applyAlignment="1">
      <alignment horizontal="center" wrapText="1" shrinkToFit="1"/>
    </xf>
    <xf numFmtId="14" fontId="1" fillId="0" borderId="1" xfId="0" applyNumberFormat="1" applyFont="1" applyFill="1" applyBorder="1" applyAlignment="1">
      <alignment horizontal="center" wrapText="1"/>
    </xf>
    <xf numFmtId="0" fontId="1" fillId="0" borderId="10" xfId="0" applyFont="1" applyFill="1" applyBorder="1" applyAlignment="1">
      <alignment wrapText="1" shrinkToFit="1"/>
    </xf>
    <xf numFmtId="0" fontId="4" fillId="0" borderId="1" xfId="0" applyFont="1" applyFill="1" applyBorder="1" applyAlignment="1">
      <alignment vertical="center" wrapText="1" shrinkToFit="1"/>
    </xf>
    <xf numFmtId="0" fontId="1" fillId="0" borderId="5" xfId="0" applyFont="1" applyFill="1" applyBorder="1" applyAlignment="1">
      <alignment vertical="top" wrapText="1"/>
    </xf>
    <xf numFmtId="0" fontId="1" fillId="0" borderId="2" xfId="0" applyFont="1" applyFill="1" applyBorder="1" applyAlignment="1">
      <alignment horizontal="center" vertical="top" wrapText="1"/>
    </xf>
    <xf numFmtId="0" fontId="2" fillId="0" borderId="1" xfId="0" applyFont="1" applyFill="1" applyBorder="1" applyAlignment="1">
      <alignment vertical="top" wrapText="1"/>
    </xf>
    <xf numFmtId="1" fontId="1" fillId="0" borderId="1" xfId="0" applyNumberFormat="1" applyFont="1" applyFill="1" applyBorder="1" applyAlignment="1">
      <alignment horizontal="center" vertical="center"/>
    </xf>
    <xf numFmtId="164" fontId="8" fillId="0" borderId="1" xfId="0" applyNumberFormat="1" applyFont="1" applyFill="1" applyBorder="1" applyAlignment="1"/>
    <xf numFmtId="164" fontId="1" fillId="0" borderId="1" xfId="0" applyNumberFormat="1" applyFont="1" applyFill="1" applyBorder="1" applyAlignment="1">
      <alignment horizontal="center"/>
    </xf>
    <xf numFmtId="165" fontId="8" fillId="0" borderId="6" xfId="0" applyNumberFormat="1" applyFont="1" applyFill="1" applyBorder="1" applyAlignment="1">
      <alignment horizontal="center" vertical="center" wrapText="1"/>
    </xf>
    <xf numFmtId="165" fontId="1" fillId="0" borderId="1" xfId="0" applyNumberFormat="1" applyFont="1" applyFill="1" applyBorder="1" applyAlignment="1">
      <alignment horizontal="center"/>
    </xf>
    <xf numFmtId="165" fontId="7" fillId="0" borderId="1" xfId="0" applyNumberFormat="1" applyFont="1" applyFill="1" applyBorder="1" applyAlignment="1">
      <alignment vertical="top" wrapText="1"/>
    </xf>
    <xf numFmtId="165" fontId="7" fillId="0" borderId="1" xfId="0" applyNumberFormat="1" applyFont="1" applyFill="1" applyBorder="1" applyAlignment="1">
      <alignment horizontal="center" vertical="top" wrapText="1"/>
    </xf>
    <xf numFmtId="165" fontId="7" fillId="0" borderId="5" xfId="0" applyNumberFormat="1" applyFont="1" applyFill="1" applyBorder="1" applyAlignment="1">
      <alignment horizontal="center" vertical="top" wrapText="1"/>
    </xf>
    <xf numFmtId="165" fontId="8" fillId="0" borderId="5" xfId="0" applyNumberFormat="1" applyFont="1" applyFill="1" applyBorder="1" applyAlignment="1">
      <alignment vertical="center" wrapText="1"/>
    </xf>
    <xf numFmtId="165" fontId="8" fillId="0" borderId="1" xfId="0" applyNumberFormat="1" applyFont="1" applyFill="1" applyBorder="1" applyAlignment="1">
      <alignment vertical="center" wrapText="1"/>
    </xf>
    <xf numFmtId="165" fontId="8" fillId="0" borderId="1" xfId="0" applyNumberFormat="1"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165" fontId="8" fillId="0" borderId="5"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top" wrapText="1"/>
    </xf>
    <xf numFmtId="165" fontId="8" fillId="0" borderId="1" xfId="0" applyNumberFormat="1" applyFont="1" applyFill="1" applyBorder="1" applyAlignment="1">
      <alignment vertical="top" wrapText="1"/>
    </xf>
    <xf numFmtId="165" fontId="8" fillId="0" borderId="1" xfId="0" applyNumberFormat="1" applyFont="1" applyFill="1" applyBorder="1" applyAlignment="1">
      <alignment horizontal="center" vertical="top" wrapText="1"/>
    </xf>
    <xf numFmtId="0" fontId="8" fillId="0" borderId="1" xfId="0" applyFont="1" applyFill="1" applyBorder="1" applyAlignment="1"/>
    <xf numFmtId="166" fontId="7" fillId="0" borderId="1" xfId="0" applyNumberFormat="1" applyFont="1" applyFill="1" applyBorder="1" applyAlignment="1">
      <alignment horizontal="center" vertical="center"/>
    </xf>
    <xf numFmtId="0" fontId="7" fillId="0" borderId="1" xfId="0" applyFont="1" applyFill="1" applyBorder="1" applyAlignment="1"/>
    <xf numFmtId="166" fontId="7" fillId="0" borderId="5" xfId="0" applyNumberFormat="1" applyFont="1" applyFill="1" applyBorder="1" applyAlignment="1">
      <alignment horizontal="center" vertical="center"/>
    </xf>
    <xf numFmtId="0" fontId="8" fillId="0" borderId="1" xfId="0" applyFont="1" applyFill="1" applyBorder="1" applyAlignment="1">
      <alignment vertical="center"/>
    </xf>
    <xf numFmtId="0" fontId="7" fillId="0" borderId="1" xfId="0" applyFont="1" applyFill="1" applyBorder="1" applyAlignment="1">
      <alignment wrapText="1"/>
    </xf>
    <xf numFmtId="165" fontId="1" fillId="0" borderId="1" xfId="0" applyNumberFormat="1" applyFont="1" applyFill="1" applyBorder="1" applyAlignment="1" applyProtection="1">
      <alignment horizontal="center" vertical="center" wrapText="1"/>
    </xf>
    <xf numFmtId="165" fontId="7" fillId="0" borderId="1" xfId="0" applyNumberFormat="1" applyFont="1" applyFill="1" applyBorder="1" applyAlignment="1">
      <alignment horizontal="center"/>
    </xf>
    <xf numFmtId="165" fontId="8" fillId="0" borderId="1" xfId="0" applyNumberFormat="1" applyFont="1" applyFill="1" applyBorder="1" applyAlignment="1">
      <alignment wrapText="1"/>
    </xf>
    <xf numFmtId="165" fontId="7" fillId="0" borderId="1" xfId="0" applyNumberFormat="1" applyFont="1" applyFill="1" applyBorder="1" applyAlignment="1"/>
    <xf numFmtId="164" fontId="7" fillId="0" borderId="1" xfId="0" applyNumberFormat="1" applyFont="1" applyFill="1" applyBorder="1" applyAlignment="1">
      <alignment horizontal="center" vertical="top" wrapText="1"/>
    </xf>
    <xf numFmtId="165" fontId="9" fillId="0" borderId="1" xfId="0" applyNumberFormat="1" applyFont="1" applyFill="1" applyBorder="1" applyAlignment="1">
      <alignment horizontal="left" vertical="top" wrapText="1"/>
    </xf>
    <xf numFmtId="165" fontId="7" fillId="0" borderId="5" xfId="0" applyNumberFormat="1" applyFont="1" applyFill="1" applyBorder="1" applyAlignment="1">
      <alignment vertical="top" wrapText="1"/>
    </xf>
    <xf numFmtId="165" fontId="7" fillId="0" borderId="3" xfId="0" applyNumberFormat="1" applyFont="1" applyFill="1" applyBorder="1" applyAlignment="1">
      <alignment vertical="top" wrapText="1"/>
    </xf>
    <xf numFmtId="165" fontId="7" fillId="0" borderId="6" xfId="0" applyNumberFormat="1" applyFont="1" applyFill="1" applyBorder="1" applyAlignment="1">
      <alignment horizontal="center" vertical="top" wrapText="1"/>
    </xf>
    <xf numFmtId="165" fontId="7" fillId="0" borderId="0" xfId="0" applyNumberFormat="1" applyFont="1" applyFill="1" applyAlignment="1">
      <alignment horizontal="center" vertical="center" wrapText="1"/>
    </xf>
    <xf numFmtId="165" fontId="7" fillId="0" borderId="9" xfId="0" applyNumberFormat="1" applyFont="1" applyFill="1" applyBorder="1" applyAlignment="1">
      <alignment horizontal="center" vertical="center"/>
    </xf>
    <xf numFmtId="165" fontId="7" fillId="0" borderId="5" xfId="0" applyNumberFormat="1" applyFont="1" applyFill="1" applyBorder="1" applyAlignment="1">
      <alignment wrapText="1"/>
    </xf>
    <xf numFmtId="164" fontId="15" fillId="0" borderId="5" xfId="0" applyNumberFormat="1" applyFont="1" applyFill="1" applyBorder="1" applyAlignment="1"/>
    <xf numFmtId="164" fontId="1" fillId="0" borderId="1" xfId="0" applyNumberFormat="1" applyFont="1" applyFill="1" applyBorder="1" applyAlignment="1"/>
    <xf numFmtId="1" fontId="7" fillId="0" borderId="1" xfId="0" applyNumberFormat="1" applyFont="1" applyFill="1" applyBorder="1" applyAlignment="1">
      <alignment vertical="top" wrapText="1"/>
    </xf>
    <xf numFmtId="0" fontId="7" fillId="0" borderId="1" xfId="0" applyFont="1" applyFill="1" applyBorder="1" applyAlignment="1">
      <alignment vertical="top" wrapText="1"/>
    </xf>
    <xf numFmtId="164" fontId="7" fillId="0" borderId="1" xfId="0" applyNumberFormat="1" applyFont="1" applyFill="1" applyBorder="1" applyAlignment="1">
      <alignment horizontal="center" vertical="center" wrapText="1"/>
    </xf>
    <xf numFmtId="164" fontId="7" fillId="0" borderId="5" xfId="0" applyNumberFormat="1" applyFont="1" applyFill="1" applyBorder="1" applyAlignment="1">
      <alignment vertical="top" wrapText="1"/>
    </xf>
    <xf numFmtId="0" fontId="7" fillId="0" borderId="5" xfId="0" applyFont="1" applyFill="1" applyBorder="1" applyAlignment="1">
      <alignment horizontal="center" vertical="center" wrapText="1"/>
    </xf>
    <xf numFmtId="0" fontId="7" fillId="0" borderId="0" xfId="0" applyFont="1" applyFill="1" applyAlignment="1">
      <alignment vertical="top" wrapText="1"/>
    </xf>
    <xf numFmtId="164" fontId="8" fillId="0" borderId="0" xfId="0" applyNumberFormat="1" applyFont="1" applyFill="1" applyAlignment="1">
      <alignment vertical="top" wrapText="1"/>
    </xf>
    <xf numFmtId="164" fontId="8" fillId="0" borderId="1" xfId="0" applyNumberFormat="1" applyFont="1" applyFill="1" applyBorder="1" applyAlignment="1">
      <alignment horizontal="center" vertical="center" wrapText="1"/>
    </xf>
    <xf numFmtId="164" fontId="8" fillId="0" borderId="5" xfId="0" applyNumberFormat="1" applyFont="1" applyFill="1" applyBorder="1" applyAlignment="1">
      <alignment horizontal="center" vertical="center" wrapText="1"/>
    </xf>
    <xf numFmtId="164" fontId="7" fillId="0" borderId="5" xfId="0" applyNumberFormat="1" applyFont="1" applyFill="1" applyBorder="1" applyAlignment="1">
      <alignment horizontal="center" vertical="top" wrapText="1"/>
    </xf>
    <xf numFmtId="165" fontId="7" fillId="0" borderId="5" xfId="0" applyNumberFormat="1" applyFont="1" applyFill="1" applyBorder="1" applyAlignment="1">
      <alignment horizontal="center" vertical="center" wrapText="1"/>
    </xf>
    <xf numFmtId="164" fontId="7" fillId="0" borderId="0" xfId="0" applyNumberFormat="1" applyFont="1" applyFill="1" applyAlignment="1">
      <alignment horizontal="center" vertical="center" wrapText="1"/>
    </xf>
    <xf numFmtId="164" fontId="7" fillId="0" borderId="3" xfId="0" applyNumberFormat="1" applyFont="1" applyFill="1" applyBorder="1" applyAlignment="1">
      <alignment vertical="top" wrapText="1"/>
    </xf>
    <xf numFmtId="0" fontId="8" fillId="0" borderId="1" xfId="0" applyFont="1" applyFill="1" applyBorder="1" applyAlignment="1">
      <alignment vertical="top" wrapText="1"/>
    </xf>
    <xf numFmtId="164" fontId="8" fillId="0" borderId="1" xfId="0" applyNumberFormat="1" applyFont="1" applyFill="1" applyBorder="1" applyAlignment="1">
      <alignment horizontal="center" vertical="top" wrapText="1"/>
    </xf>
    <xf numFmtId="164" fontId="8" fillId="0" borderId="5" xfId="0" applyNumberFormat="1" applyFont="1" applyFill="1" applyBorder="1" applyAlignment="1">
      <alignment horizontal="center" vertical="center"/>
    </xf>
    <xf numFmtId="2" fontId="7" fillId="0" borderId="5" xfId="0" applyNumberFormat="1" applyFont="1" applyFill="1" applyBorder="1" applyAlignment="1">
      <alignment horizontal="center" vertical="center"/>
    </xf>
    <xf numFmtId="0" fontId="8" fillId="0" borderId="0" xfId="0" applyFont="1" applyFill="1" applyAlignment="1">
      <alignment vertical="top" wrapText="1"/>
    </xf>
    <xf numFmtId="164" fontId="7" fillId="0" borderId="1" xfId="0" applyNumberFormat="1" applyFont="1" applyFill="1" applyBorder="1" applyAlignment="1">
      <alignment vertical="top"/>
    </xf>
    <xf numFmtId="165" fontId="7" fillId="0" borderId="1" xfId="0" applyNumberFormat="1" applyFont="1" applyFill="1" applyBorder="1" applyAlignment="1">
      <alignment horizontal="left" vertical="top" wrapText="1"/>
    </xf>
    <xf numFmtId="164" fontId="8" fillId="0" borderId="1" xfId="0" applyNumberFormat="1" applyFont="1" applyFill="1" applyBorder="1" applyAlignment="1">
      <alignment horizontal="center"/>
    </xf>
    <xf numFmtId="165" fontId="8" fillId="0" borderId="0" xfId="0" applyNumberFormat="1" applyFont="1" applyFill="1" applyBorder="1" applyAlignment="1">
      <alignment horizontal="center" vertical="center"/>
    </xf>
    <xf numFmtId="164" fontId="8" fillId="0" borderId="5" xfId="0" applyNumberFormat="1" applyFont="1" applyFill="1" applyBorder="1" applyAlignment="1">
      <alignment vertical="center" wrapText="1"/>
    </xf>
    <xf numFmtId="165" fontId="7" fillId="0" borderId="8" xfId="0" applyNumberFormat="1" applyFont="1" applyFill="1" applyBorder="1" applyAlignment="1">
      <alignment vertical="top" wrapText="1"/>
    </xf>
    <xf numFmtId="165" fontId="7" fillId="0" borderId="3" xfId="0" applyNumberFormat="1" applyFont="1" applyFill="1" applyBorder="1" applyAlignment="1">
      <alignment horizontal="center" vertical="center"/>
    </xf>
    <xf numFmtId="165" fontId="7" fillId="0" borderId="8" xfId="0" applyNumberFormat="1" applyFont="1" applyFill="1" applyBorder="1" applyAlignment="1">
      <alignment horizontal="center" vertical="center"/>
    </xf>
    <xf numFmtId="165" fontId="7" fillId="0" borderId="6" xfId="0" applyNumberFormat="1" applyFont="1" applyFill="1" applyBorder="1" applyAlignment="1">
      <alignment horizontal="center"/>
    </xf>
    <xf numFmtId="164" fontId="15" fillId="0" borderId="5" xfId="0" applyNumberFormat="1" applyFont="1" applyFill="1" applyBorder="1" applyAlignment="1">
      <alignment vertical="top" wrapText="1"/>
    </xf>
    <xf numFmtId="2" fontId="1" fillId="0" borderId="1" xfId="0" applyNumberFormat="1" applyFont="1" applyFill="1" applyBorder="1" applyAlignment="1" applyProtection="1">
      <alignment horizontal="center" vertical="center" wrapText="1"/>
    </xf>
    <xf numFmtId="165" fontId="7" fillId="0" borderId="0" xfId="0" applyNumberFormat="1" applyFont="1" applyFill="1" applyBorder="1" applyAlignment="1">
      <alignment vertical="top" wrapText="1"/>
    </xf>
    <xf numFmtId="164" fontId="8" fillId="0" borderId="5" xfId="0" applyNumberFormat="1" applyFont="1" applyFill="1" applyBorder="1" applyAlignment="1">
      <alignment vertical="top" wrapText="1"/>
    </xf>
    <xf numFmtId="1" fontId="7" fillId="0" borderId="1" xfId="0" applyNumberFormat="1" applyFont="1" applyFill="1" applyBorder="1" applyAlignment="1">
      <alignment vertical="center" wrapText="1"/>
    </xf>
    <xf numFmtId="0" fontId="7" fillId="0" borderId="3" xfId="0" applyFont="1" applyFill="1" applyBorder="1" applyAlignment="1">
      <alignment vertical="center" wrapText="1"/>
    </xf>
    <xf numFmtId="1" fontId="10" fillId="0" borderId="1" xfId="0" applyNumberFormat="1" applyFont="1" applyFill="1" applyBorder="1" applyAlignment="1">
      <alignment horizontal="center" vertical="center"/>
    </xf>
    <xf numFmtId="165" fontId="4"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lignment horizontal="center" vertical="top" wrapText="1"/>
    </xf>
    <xf numFmtId="0" fontId="1" fillId="0" borderId="3" xfId="0" applyFont="1" applyFill="1" applyBorder="1" applyAlignment="1">
      <alignment vertical="top" wrapText="1"/>
    </xf>
    <xf numFmtId="166" fontId="7" fillId="0" borderId="1" xfId="0" applyNumberFormat="1" applyFont="1" applyFill="1" applyBorder="1" applyAlignment="1">
      <alignment horizontal="center"/>
    </xf>
    <xf numFmtId="166" fontId="1" fillId="0" borderId="1" xfId="0" applyNumberFormat="1" applyFont="1" applyFill="1" applyBorder="1" applyAlignment="1">
      <alignment horizontal="center"/>
    </xf>
    <xf numFmtId="166" fontId="7" fillId="0" borderId="5" xfId="0" applyNumberFormat="1" applyFont="1" applyFill="1" applyBorder="1" applyAlignment="1">
      <alignment horizontal="center"/>
    </xf>
    <xf numFmtId="0" fontId="7" fillId="0" borderId="5" xfId="0" applyFont="1" applyFill="1" applyBorder="1" applyAlignment="1"/>
    <xf numFmtId="0" fontId="8" fillId="0" borderId="5" xfId="0" applyFont="1" applyFill="1" applyBorder="1" applyAlignment="1">
      <alignment wrapText="1"/>
    </xf>
    <xf numFmtId="0" fontId="1" fillId="0" borderId="0" xfId="0" applyFont="1" applyFill="1" applyAlignment="1"/>
    <xf numFmtId="0" fontId="1" fillId="0" borderId="0" xfId="0" applyFont="1" applyFill="1" applyAlignment="1">
      <alignment horizontal="center"/>
    </xf>
    <xf numFmtId="0" fontId="4" fillId="0" borderId="3" xfId="0" applyFont="1" applyFill="1" applyBorder="1" applyAlignment="1">
      <alignment vertical="top" wrapText="1"/>
    </xf>
    <xf numFmtId="0" fontId="1" fillId="0" borderId="3" xfId="0" applyFont="1" applyFill="1" applyBorder="1"/>
    <xf numFmtId="0" fontId="1" fillId="0" borderId="3" xfId="0" applyFont="1" applyFill="1" applyBorder="1" applyAlignment="1">
      <alignment horizontal="center"/>
    </xf>
    <xf numFmtId="0" fontId="1" fillId="0" borderId="1" xfId="0" applyFont="1" applyFill="1" applyBorder="1" applyAlignment="1">
      <alignment horizontal="justify" vertical="top" wrapText="1"/>
    </xf>
    <xf numFmtId="0" fontId="4" fillId="0" borderId="1" xfId="1" applyFont="1" applyFill="1" applyBorder="1" applyAlignment="1">
      <alignment horizontal="center" vertical="top" wrapText="1"/>
    </xf>
    <xf numFmtId="0" fontId="4" fillId="0" borderId="3" xfId="1" applyFont="1" applyFill="1" applyBorder="1" applyAlignment="1">
      <alignment vertical="top" wrapText="1"/>
    </xf>
    <xf numFmtId="0" fontId="1" fillId="0" borderId="3" xfId="1" applyFont="1" applyFill="1" applyBorder="1" applyAlignment="1">
      <alignment horizontal="center" vertical="top" wrapText="1"/>
    </xf>
    <xf numFmtId="1" fontId="1" fillId="0" borderId="0" xfId="0" applyNumberFormat="1" applyFont="1" applyFill="1" applyAlignment="1">
      <alignment horizontal="center"/>
    </xf>
    <xf numFmtId="0" fontId="1" fillId="0" borderId="1" xfId="0" applyFont="1" applyFill="1" applyBorder="1" applyAlignment="1">
      <alignment vertical="top" wrapText="1"/>
    </xf>
    <xf numFmtId="165" fontId="7" fillId="0" borderId="6" xfId="0" applyNumberFormat="1" applyFont="1" applyFill="1" applyBorder="1" applyAlignment="1">
      <alignment horizontal="center" vertical="center"/>
    </xf>
    <xf numFmtId="164" fontId="7" fillId="0" borderId="6" xfId="0" applyNumberFormat="1" applyFont="1" applyFill="1" applyBorder="1" applyAlignment="1">
      <alignment horizontal="center" vertical="center"/>
    </xf>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0" fontId="1" fillId="0" borderId="1" xfId="0" applyFont="1" applyFill="1" applyBorder="1" applyAlignment="1">
      <alignment vertical="top" wrapText="1"/>
    </xf>
    <xf numFmtId="0" fontId="1" fillId="0" borderId="1" xfId="0" applyFont="1" applyFill="1" applyBorder="1" applyAlignment="1">
      <alignment vertical="top" wrapText="1"/>
    </xf>
    <xf numFmtId="0" fontId="4" fillId="2" borderId="1" xfId="0" applyFont="1" applyFill="1" applyBorder="1" applyAlignment="1">
      <alignment horizontal="center" vertical="center" wrapText="1" shrinkToFit="1"/>
    </xf>
    <xf numFmtId="0" fontId="1" fillId="2" borderId="1" xfId="0" applyFont="1" applyFill="1" applyBorder="1" applyAlignment="1">
      <alignment horizontal="center" wrapText="1" shrinkToFit="1"/>
    </xf>
    <xf numFmtId="0" fontId="1" fillId="0" borderId="1" xfId="0" applyFont="1" applyFill="1" applyBorder="1" applyAlignment="1">
      <alignment horizontal="center" vertical="top" wrapText="1"/>
    </xf>
    <xf numFmtId="0" fontId="1" fillId="0" borderId="2" xfId="0" applyFont="1" applyFill="1" applyBorder="1" applyAlignment="1">
      <alignment vertical="top" wrapText="1"/>
    </xf>
    <xf numFmtId="0" fontId="1" fillId="2" borderId="1" xfId="0" applyFont="1" applyFill="1" applyBorder="1" applyAlignment="1">
      <alignment horizontal="center" wrapText="1" shrinkToFit="1"/>
    </xf>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0" fontId="1" fillId="0" borderId="1" xfId="0" applyFont="1" applyFill="1" applyBorder="1" applyAlignment="1">
      <alignment horizontal="center" wrapText="1"/>
    </xf>
    <xf numFmtId="0" fontId="4" fillId="0" borderId="1" xfId="0" applyFont="1" applyFill="1" applyBorder="1" applyAlignment="1">
      <alignment horizontal="center" vertical="center" wrapText="1" shrinkToFit="1"/>
    </xf>
    <xf numFmtId="0" fontId="1" fillId="0" borderId="1" xfId="0" applyFont="1" applyFill="1" applyBorder="1" applyAlignment="1">
      <alignment horizontal="center" vertical="top" wrapText="1" shrinkToFit="1"/>
    </xf>
    <xf numFmtId="0" fontId="1" fillId="0" borderId="1" xfId="0" applyFont="1" applyFill="1" applyBorder="1" applyAlignment="1">
      <alignment horizontal="center" vertical="center" wrapText="1" shrinkToFit="1"/>
    </xf>
    <xf numFmtId="4" fontId="4" fillId="0" borderId="11" xfId="0" applyNumberFormat="1" applyFont="1" applyFill="1" applyBorder="1" applyAlignment="1">
      <alignment horizontal="center" wrapText="1"/>
    </xf>
    <xf numFmtId="0" fontId="1" fillId="0" borderId="4" xfId="0" applyFont="1" applyFill="1" applyBorder="1" applyAlignment="1">
      <alignment vertical="top" wrapText="1"/>
    </xf>
    <xf numFmtId="166" fontId="7" fillId="0" borderId="1" xfId="0" applyNumberFormat="1" applyFont="1" applyFill="1" applyBorder="1" applyAlignment="1">
      <alignment horizontal="center" vertical="center" wrapText="1"/>
    </xf>
    <xf numFmtId="164" fontId="7" fillId="0" borderId="5" xfId="0" applyNumberFormat="1" applyFont="1" applyFill="1" applyBorder="1" applyAlignment="1"/>
    <xf numFmtId="0" fontId="1" fillId="0" borderId="3" xfId="0" applyFont="1" applyFill="1" applyBorder="1" applyAlignment="1">
      <alignment horizontal="center" vertical="top" wrapText="1"/>
    </xf>
    <xf numFmtId="164" fontId="4" fillId="0" borderId="6" xfId="0" applyNumberFormat="1" applyFont="1" applyFill="1" applyBorder="1" applyAlignment="1">
      <alignment horizontal="center" vertical="top" wrapText="1"/>
    </xf>
    <xf numFmtId="0" fontId="1" fillId="0" borderId="1" xfId="0" applyFont="1" applyFill="1" applyBorder="1" applyAlignment="1">
      <alignment horizontal="center" wrapText="1"/>
    </xf>
    <xf numFmtId="164" fontId="8" fillId="0" borderId="16" xfId="0" applyNumberFormat="1" applyFont="1" applyFill="1" applyBorder="1" applyAlignment="1">
      <alignment horizontal="center"/>
    </xf>
    <xf numFmtId="0" fontId="4" fillId="0" borderId="1" xfId="1" applyFont="1" applyFill="1" applyBorder="1" applyAlignment="1">
      <alignment vertical="top" wrapText="1"/>
    </xf>
    <xf numFmtId="0" fontId="1" fillId="0" borderId="5" xfId="0" applyFont="1" applyFill="1" applyBorder="1" applyAlignment="1">
      <alignment horizontal="center" vertical="top" wrapText="1"/>
    </xf>
    <xf numFmtId="0" fontId="1" fillId="0" borderId="1" xfId="0" applyFont="1" applyFill="1" applyBorder="1" applyAlignment="1">
      <alignment vertical="top" wrapText="1"/>
    </xf>
    <xf numFmtId="0" fontId="4" fillId="0" borderId="1" xfId="0" applyFont="1" applyFill="1" applyBorder="1" applyAlignment="1">
      <alignment horizontal="left" vertical="top" wrapText="1"/>
    </xf>
    <xf numFmtId="0" fontId="1" fillId="0" borderId="1" xfId="0" applyFont="1" applyFill="1" applyBorder="1" applyAlignment="1">
      <alignment horizontal="center" vertical="top" wrapText="1"/>
    </xf>
    <xf numFmtId="165" fontId="4" fillId="0" borderId="1" xfId="0" applyNumberFormat="1" applyFont="1" applyFill="1" applyBorder="1" applyAlignment="1">
      <alignment horizontal="center" vertical="top" wrapText="1"/>
    </xf>
    <xf numFmtId="0" fontId="0" fillId="0" borderId="10" xfId="0" applyFill="1" applyBorder="1" applyAlignment="1"/>
    <xf numFmtId="0" fontId="0" fillId="0" borderId="6" xfId="0" applyFill="1" applyBorder="1" applyAlignment="1"/>
    <xf numFmtId="0" fontId="1" fillId="0" borderId="1" xfId="0" applyFont="1" applyFill="1" applyBorder="1" applyAlignment="1">
      <alignment horizontal="center" vertical="top" wrapText="1"/>
    </xf>
    <xf numFmtId="4" fontId="4" fillId="0" borderId="18" xfId="0" applyNumberFormat="1" applyFont="1" applyFill="1" applyBorder="1" applyAlignment="1">
      <alignment horizontal="center" wrapText="1"/>
    </xf>
    <xf numFmtId="4" fontId="1" fillId="0" borderId="11" xfId="0" applyNumberFormat="1" applyFont="1" applyFill="1" applyBorder="1" applyAlignment="1">
      <alignment horizontal="center" vertical="top" wrapText="1"/>
    </xf>
    <xf numFmtId="0" fontId="6" fillId="0" borderId="4" xfId="0" applyFont="1" applyFill="1" applyBorder="1" applyAlignment="1">
      <alignment vertical="top" wrapText="1"/>
    </xf>
    <xf numFmtId="0" fontId="1" fillId="0" borderId="4" xfId="0" applyFont="1" applyFill="1" applyBorder="1" applyAlignment="1">
      <alignment horizontal="center" vertical="top" wrapText="1"/>
    </xf>
    <xf numFmtId="165" fontId="1" fillId="0" borderId="3" xfId="0" applyNumberFormat="1" applyFont="1" applyFill="1" applyBorder="1" applyAlignment="1">
      <alignment horizontal="center" vertical="top" wrapText="1"/>
    </xf>
    <xf numFmtId="164" fontId="4" fillId="0" borderId="6"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0" fontId="1" fillId="0" borderId="3" xfId="0" applyFont="1" applyFill="1" applyBorder="1" applyAlignment="1">
      <alignment horizontal="center" vertical="top" wrapText="1"/>
    </xf>
    <xf numFmtId="165" fontId="7" fillId="0" borderId="5" xfId="0" applyNumberFormat="1" applyFont="1" applyFill="1" applyBorder="1" applyAlignment="1">
      <alignment vertical="center" wrapText="1"/>
    </xf>
    <xf numFmtId="0" fontId="1" fillId="2" borderId="1" xfId="0" applyFont="1" applyFill="1" applyBorder="1" applyAlignment="1">
      <alignment vertical="top" wrapText="1"/>
    </xf>
    <xf numFmtId="0" fontId="4" fillId="2" borderId="1" xfId="0" applyFont="1" applyFill="1" applyBorder="1" applyAlignment="1">
      <alignment horizontal="center"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4" fillId="0" borderId="1" xfId="1" applyFont="1" applyFill="1" applyBorder="1" applyAlignment="1">
      <alignment vertical="top" wrapText="1"/>
    </xf>
    <xf numFmtId="0" fontId="4" fillId="2" borderId="1" xfId="0" applyFont="1" applyFill="1" applyBorder="1" applyAlignment="1">
      <alignment vertical="top" wrapText="1"/>
    </xf>
    <xf numFmtId="4" fontId="4" fillId="2" borderId="1" xfId="0" applyNumberFormat="1" applyFont="1" applyFill="1" applyBorder="1" applyAlignment="1">
      <alignment horizontal="center" wrapText="1"/>
    </xf>
    <xf numFmtId="4" fontId="1" fillId="2" borderId="1" xfId="0" applyNumberFormat="1" applyFont="1" applyFill="1" applyBorder="1" applyAlignment="1">
      <alignment horizontal="center" vertical="top" wrapText="1"/>
    </xf>
    <xf numFmtId="2" fontId="4" fillId="2" borderId="1" xfId="0" applyNumberFormat="1" applyFont="1" applyFill="1" applyBorder="1" applyAlignment="1">
      <alignment horizontal="center" wrapText="1"/>
    </xf>
    <xf numFmtId="2" fontId="4" fillId="2" borderId="1"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165" fontId="1" fillId="2" borderId="1" xfId="0" applyNumberFormat="1" applyFont="1" applyFill="1" applyBorder="1" applyAlignment="1">
      <alignment horizontal="center" vertical="top" wrapText="1"/>
    </xf>
    <xf numFmtId="2" fontId="1" fillId="2" borderId="1" xfId="0" applyNumberFormat="1" applyFont="1" applyFill="1" applyBorder="1" applyAlignment="1">
      <alignment horizontal="center" wrapText="1"/>
    </xf>
    <xf numFmtId="2" fontId="1" fillId="2" borderId="1" xfId="0" applyNumberFormat="1" applyFont="1" applyFill="1" applyBorder="1" applyAlignment="1">
      <alignment horizontal="center" vertical="top" wrapText="1"/>
    </xf>
    <xf numFmtId="0" fontId="7" fillId="2" borderId="1" xfId="0" applyFont="1" applyFill="1" applyBorder="1" applyAlignment="1">
      <alignment vertical="center" wrapText="1"/>
    </xf>
    <xf numFmtId="3" fontId="7" fillId="2" borderId="1" xfId="0" applyNumberFormat="1" applyFont="1" applyFill="1" applyBorder="1" applyAlignment="1">
      <alignment horizontal="center" vertical="center"/>
    </xf>
    <xf numFmtId="1" fontId="7" fillId="2" borderId="1" xfId="0" applyNumberFormat="1" applyFont="1" applyFill="1" applyBorder="1" applyAlignment="1">
      <alignment horizontal="center" vertical="center"/>
    </xf>
    <xf numFmtId="1" fontId="7" fillId="2" borderId="5" xfId="0" applyNumberFormat="1" applyFont="1" applyFill="1" applyBorder="1" applyAlignment="1">
      <alignment horizontal="center" vertical="center"/>
    </xf>
    <xf numFmtId="0" fontId="1" fillId="0" borderId="1" xfId="0" applyFont="1" applyFill="1" applyBorder="1" applyAlignment="1">
      <alignment horizontal="center" vertical="top" wrapText="1"/>
    </xf>
    <xf numFmtId="164" fontId="4" fillId="0" borderId="6"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0" fontId="1" fillId="0" borderId="1" xfId="0" applyFont="1" applyFill="1" applyBorder="1" applyAlignment="1">
      <alignment vertical="top" wrapText="1"/>
    </xf>
    <xf numFmtId="0" fontId="1" fillId="0" borderId="3" xfId="0" applyFont="1" applyFill="1" applyBorder="1" applyAlignment="1">
      <alignment horizontal="center" vertical="top" wrapText="1"/>
    </xf>
    <xf numFmtId="164" fontId="4" fillId="0" borderId="1" xfId="0" applyNumberFormat="1" applyFont="1" applyFill="1" applyBorder="1" applyAlignment="1">
      <alignment vertical="center" wrapText="1" shrinkToFit="1"/>
    </xf>
    <xf numFmtId="1" fontId="4" fillId="0" borderId="1" xfId="0" applyNumberFormat="1" applyFont="1" applyFill="1" applyBorder="1" applyAlignment="1">
      <alignment vertical="center" wrapText="1" shrinkToFit="1"/>
    </xf>
    <xf numFmtId="0" fontId="4" fillId="0" borderId="3" xfId="0" applyFont="1" applyFill="1" applyBorder="1" applyAlignment="1">
      <alignment vertical="center" wrapText="1" shrinkToFit="1"/>
    </xf>
    <xf numFmtId="164" fontId="4" fillId="0" borderId="3" xfId="0" applyNumberFormat="1" applyFont="1" applyFill="1" applyBorder="1" applyAlignment="1">
      <alignment vertical="center" wrapText="1" shrinkToFit="1"/>
    </xf>
    <xf numFmtId="1" fontId="4" fillId="0" borderId="3" xfId="0" applyNumberFormat="1" applyFont="1" applyFill="1" applyBorder="1" applyAlignment="1">
      <alignment vertical="center" wrapText="1" shrinkToFit="1"/>
    </xf>
    <xf numFmtId="165" fontId="7" fillId="0" borderId="1" xfId="0" applyNumberFormat="1" applyFont="1" applyFill="1" applyBorder="1" applyAlignment="1">
      <alignment vertical="center" wrapText="1"/>
    </xf>
    <xf numFmtId="2" fontId="1" fillId="0" borderId="1" xfId="0" applyNumberFormat="1" applyFont="1" applyFill="1" applyBorder="1" applyAlignment="1">
      <alignment vertical="top" wrapText="1"/>
    </xf>
    <xf numFmtId="165" fontId="1" fillId="0" borderId="1" xfId="0" applyNumberFormat="1" applyFont="1" applyFill="1" applyBorder="1" applyAlignment="1">
      <alignment vertical="top" wrapText="1"/>
    </xf>
    <xf numFmtId="0" fontId="4" fillId="0" borderId="4" xfId="0" applyFont="1" applyFill="1" applyBorder="1" applyAlignment="1">
      <alignment vertical="top" wrapText="1"/>
    </xf>
    <xf numFmtId="4" fontId="4" fillId="0" borderId="12" xfId="0" applyNumberFormat="1" applyFont="1" applyFill="1" applyBorder="1" applyAlignment="1">
      <alignment horizontal="center" wrapText="1"/>
    </xf>
    <xf numFmtId="164" fontId="4" fillId="0" borderId="12" xfId="0" applyNumberFormat="1" applyFont="1" applyFill="1" applyBorder="1" applyAlignment="1">
      <alignment horizontal="center" wrapText="1"/>
    </xf>
    <xf numFmtId="164" fontId="4" fillId="0" borderId="1" xfId="0" applyNumberFormat="1" applyFont="1" applyFill="1" applyBorder="1" applyAlignment="1">
      <alignment horizontal="center" vertical="top" wrapText="1"/>
    </xf>
    <xf numFmtId="164" fontId="4" fillId="0" borderId="1" xfId="0" applyNumberFormat="1" applyFont="1" applyFill="1" applyBorder="1" applyAlignment="1">
      <alignment horizontal="center" wrapText="1"/>
    </xf>
    <xf numFmtId="167" fontId="4" fillId="0" borderId="1" xfId="0" applyNumberFormat="1" applyFont="1" applyFill="1" applyBorder="1" applyAlignment="1">
      <alignment horizontal="center" wrapText="1"/>
    </xf>
    <xf numFmtId="0" fontId="4" fillId="0" borderId="1" xfId="0" applyFont="1" applyFill="1" applyBorder="1" applyAlignment="1">
      <alignment wrapText="1"/>
    </xf>
    <xf numFmtId="0" fontId="1" fillId="0" borderId="9" xfId="0" applyFont="1" applyFill="1" applyBorder="1"/>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165" fontId="7" fillId="0" borderId="1" xfId="0" applyNumberFormat="1" applyFont="1" applyFill="1" applyBorder="1" applyAlignment="1">
      <alignment wrapText="1"/>
    </xf>
    <xf numFmtId="0" fontId="1" fillId="0" borderId="1"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1" xfId="0" applyFont="1" applyFill="1" applyBorder="1" applyAlignment="1">
      <alignment horizontal="center" vertical="top" wrapText="1"/>
    </xf>
    <xf numFmtId="166" fontId="1" fillId="0" borderId="1" xfId="0" applyNumberFormat="1" applyFont="1" applyFill="1" applyBorder="1" applyAlignment="1">
      <alignment horizontal="center" vertical="top" wrapText="1"/>
    </xf>
    <xf numFmtId="164" fontId="1" fillId="0" borderId="12" xfId="0" applyNumberFormat="1" applyFont="1" applyFill="1" applyBorder="1" applyAlignment="1">
      <alignment horizontal="center" vertical="top" wrapText="1"/>
    </xf>
    <xf numFmtId="0" fontId="1" fillId="0" borderId="0" xfId="0" applyFont="1" applyFill="1" applyAlignment="1">
      <alignment wrapText="1"/>
    </xf>
    <xf numFmtId="1" fontId="1" fillId="3" borderId="1" xfId="0" applyNumberFormat="1" applyFont="1" applyFill="1" applyBorder="1" applyAlignment="1">
      <alignment horizontal="center" vertical="top" wrapText="1"/>
    </xf>
    <xf numFmtId="164" fontId="1" fillId="2" borderId="1" xfId="0" applyNumberFormat="1" applyFont="1" applyFill="1" applyBorder="1" applyAlignment="1">
      <alignment horizontal="center" wrapText="1"/>
    </xf>
    <xf numFmtId="0" fontId="1" fillId="0" borderId="3" xfId="0" applyFont="1" applyFill="1" applyBorder="1" applyAlignment="1">
      <alignment horizontal="center" vertical="top" wrapText="1"/>
    </xf>
    <xf numFmtId="0" fontId="1" fillId="0" borderId="1" xfId="0" applyFont="1" applyFill="1" applyBorder="1" applyAlignment="1">
      <alignment horizontal="center" vertical="top" wrapText="1"/>
    </xf>
    <xf numFmtId="0" fontId="8" fillId="0" borderId="6" xfId="0" applyFont="1" applyFill="1" applyBorder="1" applyAlignment="1">
      <alignment horizontal="center"/>
    </xf>
    <xf numFmtId="0" fontId="1" fillId="0" borderId="1" xfId="0" applyFont="1" applyFill="1" applyBorder="1" applyAlignment="1">
      <alignment vertical="top" wrapText="1"/>
    </xf>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1" fontId="1" fillId="0" borderId="1" xfId="0" applyNumberFormat="1" applyFont="1" applyFill="1" applyBorder="1" applyAlignment="1">
      <alignment horizontal="center"/>
    </xf>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0" fontId="1" fillId="2" borderId="1" xfId="0" applyFont="1" applyFill="1" applyBorder="1" applyAlignment="1">
      <alignment horizontal="center" wrapText="1" shrinkToFit="1"/>
    </xf>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right" vertical="top" wrapText="1"/>
    </xf>
    <xf numFmtId="0" fontId="1" fillId="0" borderId="1" xfId="0" applyFont="1" applyFill="1" applyBorder="1" applyAlignment="1">
      <alignment vertical="top"/>
    </xf>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164" fontId="7" fillId="0" borderId="3" xfId="0" applyNumberFormat="1" applyFont="1" applyFill="1" applyBorder="1" applyAlignment="1">
      <alignment horizontal="center" wrapText="1"/>
    </xf>
    <xf numFmtId="0" fontId="0" fillId="0" borderId="2" xfId="0" applyBorder="1" applyAlignment="1">
      <alignment horizontal="center" wrapText="1"/>
    </xf>
    <xf numFmtId="0" fontId="0" fillId="0" borderId="9" xfId="0" applyBorder="1" applyAlignment="1">
      <alignment horizontal="center" wrapText="1"/>
    </xf>
    <xf numFmtId="0" fontId="5" fillId="3" borderId="5" xfId="0" applyFont="1" applyFill="1" applyBorder="1" applyAlignment="1">
      <alignment horizontal="center" vertical="top" wrapText="1"/>
    </xf>
    <xf numFmtId="0" fontId="5" fillId="3" borderId="10" xfId="0" applyFont="1" applyFill="1" applyBorder="1" applyAlignment="1">
      <alignment horizontal="center" vertical="top" wrapText="1"/>
    </xf>
    <xf numFmtId="0" fontId="5" fillId="3" borderId="6"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3" xfId="1" applyFont="1" applyFill="1" applyBorder="1" applyAlignment="1">
      <alignment horizontal="center" vertical="top" wrapText="1"/>
    </xf>
    <xf numFmtId="0" fontId="1" fillId="0" borderId="2" xfId="1" applyFont="1" applyFill="1" applyBorder="1" applyAlignment="1">
      <alignment horizontal="center" vertical="top" wrapText="1"/>
    </xf>
    <xf numFmtId="0" fontId="1" fillId="0" borderId="9" xfId="1"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10" xfId="0" applyFont="1" applyFill="1" applyBorder="1" applyAlignment="1">
      <alignment horizontal="center" vertical="top" wrapText="1"/>
    </xf>
    <xf numFmtId="0" fontId="1" fillId="0" borderId="6" xfId="0" applyFont="1" applyFill="1" applyBorder="1" applyAlignment="1">
      <alignment horizontal="center" vertical="top" wrapText="1"/>
    </xf>
    <xf numFmtId="0" fontId="5" fillId="3" borderId="5" xfId="0" applyFont="1" applyFill="1" applyBorder="1" applyAlignment="1">
      <alignment horizontal="center" wrapText="1"/>
    </xf>
    <xf numFmtId="0" fontId="5" fillId="3" borderId="10" xfId="0" applyFont="1" applyFill="1" applyBorder="1" applyAlignment="1">
      <alignment horizontal="center" wrapText="1"/>
    </xf>
    <xf numFmtId="0" fontId="5" fillId="3" borderId="6" xfId="0" applyFont="1" applyFill="1" applyBorder="1" applyAlignment="1">
      <alignment horizontal="center" wrapText="1"/>
    </xf>
    <xf numFmtId="0" fontId="4" fillId="0" borderId="5" xfId="0" applyFont="1" applyFill="1" applyBorder="1" applyAlignment="1">
      <alignment horizontal="left" vertical="top" wrapText="1"/>
    </xf>
    <xf numFmtId="0" fontId="4" fillId="0" borderId="10" xfId="0" applyFont="1" applyFill="1" applyBorder="1" applyAlignment="1">
      <alignment horizontal="left" vertical="top" wrapText="1"/>
    </xf>
    <xf numFmtId="0" fontId="0" fillId="0" borderId="6" xfId="0" applyFill="1" applyBorder="1" applyAlignment="1">
      <alignment horizontal="left" vertical="top" wrapText="1"/>
    </xf>
    <xf numFmtId="164" fontId="4" fillId="0" borderId="5" xfId="0" applyNumberFormat="1" applyFont="1" applyFill="1" applyBorder="1" applyAlignment="1">
      <alignment horizontal="center" vertical="top" wrapText="1"/>
    </xf>
    <xf numFmtId="164" fontId="4" fillId="0" borderId="10" xfId="0" applyNumberFormat="1" applyFont="1" applyFill="1" applyBorder="1" applyAlignment="1">
      <alignment horizontal="center" vertical="top" wrapText="1"/>
    </xf>
    <xf numFmtId="164" fontId="4" fillId="0" borderId="6" xfId="0" applyNumberFormat="1" applyFont="1" applyFill="1" applyBorder="1" applyAlignment="1">
      <alignment horizontal="center" vertical="top" wrapText="1"/>
    </xf>
    <xf numFmtId="0" fontId="1" fillId="0" borderId="1" xfId="0" applyFont="1" applyFill="1" applyBorder="1" applyAlignment="1">
      <alignment vertical="top" wrapText="1"/>
    </xf>
    <xf numFmtId="0" fontId="4" fillId="0" borderId="1" xfId="0" applyFont="1" applyFill="1" applyBorder="1" applyAlignment="1">
      <alignment horizontal="left" vertical="top" wrapText="1"/>
    </xf>
    <xf numFmtId="0" fontId="1" fillId="0" borderId="3" xfId="0" applyFont="1" applyFill="1" applyBorder="1" applyAlignment="1">
      <alignment horizontal="center" vertical="top" wrapText="1"/>
    </xf>
    <xf numFmtId="0" fontId="1" fillId="0" borderId="9" xfId="0" applyFont="1" applyFill="1" applyBorder="1" applyAlignment="1">
      <alignment horizontal="center" vertical="top" wrapText="1"/>
    </xf>
    <xf numFmtId="0" fontId="5" fillId="0" borderId="10" xfId="0" applyFont="1" applyFill="1" applyBorder="1" applyAlignment="1">
      <alignment horizontal="center" wrapText="1"/>
    </xf>
    <xf numFmtId="0" fontId="2" fillId="0" borderId="10" xfId="0" applyFont="1" applyFill="1" applyBorder="1" applyAlignment="1">
      <alignment horizontal="center" wrapText="1"/>
    </xf>
    <xf numFmtId="0" fontId="2" fillId="0" borderId="6" xfId="0" applyFont="1" applyFill="1" applyBorder="1" applyAlignment="1">
      <alignment horizontal="center" wrapText="1"/>
    </xf>
    <xf numFmtId="0" fontId="5" fillId="0" borderId="5" xfId="0" applyFont="1" applyFill="1" applyBorder="1" applyAlignment="1">
      <alignment horizontal="center" wrapText="1"/>
    </xf>
    <xf numFmtId="0" fontId="5" fillId="0" borderId="6" xfId="0" applyFont="1" applyFill="1" applyBorder="1" applyAlignment="1">
      <alignment horizontal="center" wrapText="1"/>
    </xf>
    <xf numFmtId="165" fontId="8" fillId="0" borderId="5" xfId="0" applyNumberFormat="1" applyFont="1" applyFill="1" applyBorder="1" applyAlignment="1">
      <alignment horizontal="center"/>
    </xf>
    <xf numFmtId="165" fontId="8" fillId="0" borderId="10" xfId="0" applyNumberFormat="1" applyFont="1" applyFill="1" applyBorder="1" applyAlignment="1">
      <alignment horizontal="center"/>
    </xf>
    <xf numFmtId="165" fontId="8" fillId="0" borderId="6" xfId="0" applyNumberFormat="1" applyFont="1" applyFill="1" applyBorder="1" applyAlignment="1">
      <alignment horizontal="center"/>
    </xf>
    <xf numFmtId="0" fontId="5" fillId="0" borderId="5" xfId="0" applyFont="1" applyFill="1" applyBorder="1" applyAlignment="1">
      <alignment horizontal="center"/>
    </xf>
    <xf numFmtId="0" fontId="5" fillId="0" borderId="10" xfId="0" applyFont="1" applyFill="1" applyBorder="1" applyAlignment="1">
      <alignment horizontal="center"/>
    </xf>
    <xf numFmtId="0" fontId="5" fillId="0" borderId="6" xfId="0" applyFont="1" applyFill="1" applyBorder="1" applyAlignment="1">
      <alignment horizontal="center"/>
    </xf>
    <xf numFmtId="0" fontId="11" fillId="3" borderId="10" xfId="0" applyFont="1" applyFill="1" applyBorder="1" applyAlignment="1">
      <alignment horizontal="center" wrapText="1"/>
    </xf>
    <xf numFmtId="0" fontId="11" fillId="3" borderId="6" xfId="0" applyFont="1" applyFill="1" applyBorder="1" applyAlignment="1">
      <alignment horizontal="center" wrapText="1"/>
    </xf>
    <xf numFmtId="0" fontId="8" fillId="0" borderId="5"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6" xfId="0" applyFont="1" applyFill="1" applyBorder="1" applyAlignment="1">
      <alignment horizontal="center" vertical="center"/>
    </xf>
    <xf numFmtId="0" fontId="1" fillId="0" borderId="2" xfId="0" applyFont="1" applyFill="1" applyBorder="1" applyAlignment="1">
      <alignment horizontal="center" vertical="top" wrapText="1"/>
    </xf>
    <xf numFmtId="0" fontId="0" fillId="0" borderId="9" xfId="0" applyFill="1" applyBorder="1" applyAlignment="1">
      <alignment horizontal="center" vertical="top" wrapText="1"/>
    </xf>
    <xf numFmtId="0" fontId="5" fillId="3" borderId="1" xfId="0" applyFont="1" applyFill="1" applyBorder="1" applyAlignment="1">
      <alignment horizontal="center" wrapText="1"/>
    </xf>
    <xf numFmtId="0" fontId="1" fillId="3" borderId="1" xfId="0" applyFont="1" applyFill="1" applyBorder="1" applyAlignment="1">
      <alignment horizontal="center" wrapText="1"/>
    </xf>
    <xf numFmtId="164" fontId="8" fillId="0" borderId="14" xfId="0" applyNumberFormat="1" applyFont="1" applyFill="1" applyBorder="1" applyAlignment="1">
      <alignment horizontal="center"/>
    </xf>
    <xf numFmtId="164" fontId="8" fillId="0" borderId="15" xfId="0" applyNumberFormat="1" applyFont="1" applyFill="1" applyBorder="1" applyAlignment="1">
      <alignment horizontal="center"/>
    </xf>
    <xf numFmtId="164" fontId="8" fillId="0" borderId="16" xfId="0" applyNumberFormat="1" applyFont="1" applyFill="1" applyBorder="1" applyAlignment="1">
      <alignment horizontal="center"/>
    </xf>
    <xf numFmtId="165" fontId="8" fillId="0" borderId="5" xfId="0" applyNumberFormat="1" applyFont="1" applyFill="1" applyBorder="1" applyAlignment="1">
      <alignment horizontal="center" vertical="top" wrapText="1"/>
    </xf>
    <xf numFmtId="0" fontId="16" fillId="0" borderId="10" xfId="0" applyFont="1" applyFill="1" applyBorder="1" applyAlignment="1">
      <alignment horizontal="center"/>
    </xf>
    <xf numFmtId="0" fontId="16" fillId="0" borderId="6" xfId="0" applyFont="1" applyFill="1" applyBorder="1" applyAlignment="1">
      <alignment horizontal="center"/>
    </xf>
    <xf numFmtId="0" fontId="4" fillId="0" borderId="1" xfId="1" applyFont="1" applyFill="1" applyBorder="1" applyAlignment="1">
      <alignment vertical="top" wrapText="1"/>
    </xf>
    <xf numFmtId="0" fontId="4" fillId="0" borderId="5" xfId="1" applyFont="1" applyFill="1" applyBorder="1" applyAlignment="1">
      <alignment horizontal="center" vertical="top" wrapText="1"/>
    </xf>
    <xf numFmtId="0" fontId="4" fillId="0" borderId="10" xfId="1" applyFont="1" applyFill="1" applyBorder="1" applyAlignment="1">
      <alignment horizontal="center" vertical="top" wrapText="1"/>
    </xf>
    <xf numFmtId="0" fontId="4" fillId="0" borderId="6" xfId="1" applyFont="1" applyFill="1" applyBorder="1" applyAlignment="1">
      <alignment horizontal="center" vertical="top" wrapText="1"/>
    </xf>
    <xf numFmtId="0" fontId="2" fillId="3" borderId="5" xfId="0" applyFont="1" applyFill="1" applyBorder="1" applyAlignment="1">
      <alignment vertical="top" wrapText="1"/>
    </xf>
    <xf numFmtId="0" fontId="2" fillId="3" borderId="10" xfId="0" applyFont="1" applyFill="1" applyBorder="1" applyAlignment="1">
      <alignment vertical="top" wrapText="1"/>
    </xf>
    <xf numFmtId="0" fontId="2" fillId="3" borderId="6" xfId="0" applyFont="1" applyFill="1" applyBorder="1" applyAlignment="1">
      <alignment vertical="top" wrapText="1"/>
    </xf>
    <xf numFmtId="0" fontId="0" fillId="3" borderId="10" xfId="0" applyFill="1" applyBorder="1" applyAlignment="1">
      <alignment horizontal="center" vertical="top" wrapText="1"/>
    </xf>
    <xf numFmtId="0" fontId="0" fillId="3" borderId="6" xfId="0" applyFill="1" applyBorder="1" applyAlignment="1">
      <alignment horizontal="center" vertical="top" wrapText="1"/>
    </xf>
    <xf numFmtId="0" fontId="5" fillId="3" borderId="1" xfId="0" applyFont="1" applyFill="1" applyBorder="1" applyAlignment="1">
      <alignment horizontal="center" vertical="top" wrapText="1"/>
    </xf>
    <xf numFmtId="165" fontId="4" fillId="0" borderId="1" xfId="0" applyNumberFormat="1" applyFont="1" applyFill="1" applyBorder="1" applyAlignment="1">
      <alignment horizontal="center" vertical="top" wrapText="1"/>
    </xf>
    <xf numFmtId="0" fontId="12" fillId="3" borderId="10" xfId="0" applyFont="1" applyFill="1" applyBorder="1" applyAlignment="1">
      <alignment horizontal="center" vertical="top" wrapText="1"/>
    </xf>
    <xf numFmtId="0" fontId="12" fillId="3" borderId="6" xfId="0" applyFont="1" applyFill="1" applyBorder="1" applyAlignment="1">
      <alignment horizontal="center" vertical="top" wrapText="1"/>
    </xf>
    <xf numFmtId="0" fontId="0" fillId="3" borderId="10" xfId="0" applyFill="1" applyBorder="1" applyAlignment="1">
      <alignment horizontal="center" wrapText="1"/>
    </xf>
    <xf numFmtId="0" fontId="0" fillId="3" borderId="6" xfId="0" applyFill="1" applyBorder="1" applyAlignment="1">
      <alignment horizontal="center" wrapText="1"/>
    </xf>
    <xf numFmtId="0" fontId="1" fillId="0" borderId="5" xfId="0" applyFont="1" applyFill="1" applyBorder="1" applyAlignment="1">
      <alignment horizontal="left" vertical="top" wrapText="1"/>
    </xf>
    <xf numFmtId="0" fontId="1" fillId="0" borderId="10" xfId="0" applyFont="1" applyFill="1" applyBorder="1" applyAlignment="1">
      <alignment horizontal="left" vertical="top" wrapText="1"/>
    </xf>
    <xf numFmtId="0" fontId="1" fillId="0" borderId="6" xfId="0" applyFont="1" applyFill="1" applyBorder="1" applyAlignment="1">
      <alignment horizontal="left" vertical="top" wrapText="1"/>
    </xf>
    <xf numFmtId="165" fontId="8" fillId="0" borderId="5" xfId="0" applyNumberFormat="1" applyFont="1" applyFill="1" applyBorder="1" applyAlignment="1">
      <alignment vertical="top" wrapText="1"/>
    </xf>
    <xf numFmtId="0" fontId="0" fillId="0" borderId="10" xfId="0" applyFill="1" applyBorder="1" applyAlignment="1"/>
    <xf numFmtId="0" fontId="0" fillId="0" borderId="6" xfId="0" applyFill="1" applyBorder="1" applyAlignment="1"/>
    <xf numFmtId="0" fontId="0" fillId="0" borderId="2" xfId="0" applyBorder="1" applyAlignment="1">
      <alignment horizontal="center" vertical="top" wrapText="1"/>
    </xf>
    <xf numFmtId="0" fontId="0" fillId="0" borderId="9" xfId="0" applyBorder="1" applyAlignment="1">
      <alignment horizontal="center" vertical="top" wrapText="1"/>
    </xf>
    <xf numFmtId="0" fontId="1" fillId="2" borderId="15" xfId="0" applyFont="1" applyFill="1" applyBorder="1" applyAlignment="1">
      <alignment horizontal="center" wrapText="1"/>
    </xf>
    <xf numFmtId="0" fontId="0" fillId="2" borderId="15" xfId="0" applyFill="1" applyBorder="1" applyAlignment="1">
      <alignment horizontal="center"/>
    </xf>
    <xf numFmtId="0" fontId="3" fillId="2" borderId="8" xfId="0" applyFont="1" applyFill="1" applyBorder="1" applyAlignment="1">
      <alignment horizontal="center" wrapText="1"/>
    </xf>
    <xf numFmtId="0" fontId="3" fillId="2" borderId="17" xfId="0" applyFont="1" applyFill="1" applyBorder="1" applyAlignment="1">
      <alignment horizontal="center" wrapText="1"/>
    </xf>
    <xf numFmtId="0" fontId="3" fillId="2" borderId="7" xfId="0" applyFont="1" applyFill="1" applyBorder="1" applyAlignment="1">
      <alignment horizontal="center" wrapText="1"/>
    </xf>
    <xf numFmtId="0" fontId="3" fillId="2" borderId="14" xfId="0" applyFont="1" applyFill="1" applyBorder="1" applyAlignment="1">
      <alignment horizontal="center" wrapText="1"/>
    </xf>
    <xf numFmtId="0" fontId="1" fillId="2" borderId="16" xfId="0" applyFont="1" applyFill="1" applyBorder="1" applyAlignment="1">
      <alignment horizontal="center" wrapText="1"/>
    </xf>
    <xf numFmtId="1" fontId="1" fillId="2" borderId="1" xfId="0" applyNumberFormat="1" applyFont="1" applyFill="1" applyBorder="1" applyAlignment="1">
      <alignment horizontal="center" vertical="center" wrapText="1" shrinkToFit="1"/>
    </xf>
    <xf numFmtId="0" fontId="4" fillId="2" borderId="1" xfId="0" applyFont="1" applyFill="1" applyBorder="1" applyAlignment="1">
      <alignment vertical="center" wrapText="1" shrinkToFit="1"/>
    </xf>
    <xf numFmtId="0" fontId="4" fillId="2" borderId="1" xfId="0" applyFont="1" applyFill="1" applyBorder="1" applyAlignment="1">
      <alignment horizontal="center" vertical="center" wrapText="1" shrinkToFit="1"/>
    </xf>
    <xf numFmtId="0" fontId="1" fillId="2" borderId="1" xfId="0" applyFont="1" applyFill="1" applyBorder="1" applyAlignment="1">
      <alignment horizontal="center" wrapText="1" shrinkToFit="1"/>
    </xf>
    <xf numFmtId="0" fontId="1" fillId="0" borderId="3" xfId="0" applyFont="1" applyFill="1" applyBorder="1" applyAlignment="1">
      <alignment horizontal="center" wrapText="1"/>
    </xf>
    <xf numFmtId="1" fontId="1" fillId="0" borderId="3" xfId="0" applyNumberFormat="1" applyFont="1" applyFill="1" applyBorder="1" applyAlignment="1">
      <alignment horizontal="center" vertical="top" wrapText="1"/>
    </xf>
    <xf numFmtId="1" fontId="1" fillId="0" borderId="9" xfId="0" applyNumberFormat="1" applyFont="1" applyFill="1" applyBorder="1" applyAlignment="1">
      <alignment horizontal="center" vertical="top" wrapText="1"/>
    </xf>
    <xf numFmtId="0" fontId="1" fillId="2" borderId="3" xfId="0" applyFont="1" applyFill="1" applyBorder="1" applyAlignment="1">
      <alignment horizontal="center" vertical="center" wrapText="1" shrinkToFit="1"/>
    </xf>
    <xf numFmtId="0" fontId="1" fillId="0" borderId="9" xfId="0" applyFont="1" applyFill="1" applyBorder="1" applyAlignment="1">
      <alignment horizontal="center" wrapText="1"/>
    </xf>
    <xf numFmtId="0" fontId="0" fillId="0" borderId="9" xfId="0" applyBorder="1" applyAlignment="1">
      <alignment horizontal="center"/>
    </xf>
    <xf numFmtId="0" fontId="5" fillId="3" borderId="10" xfId="0" applyFont="1" applyFill="1" applyBorder="1" applyAlignment="1">
      <alignment horizontal="center" wrapText="1" shrinkToFit="1"/>
    </xf>
    <xf numFmtId="0" fontId="5" fillId="3" borderId="6" xfId="0" applyFont="1" applyFill="1" applyBorder="1" applyAlignment="1">
      <alignment horizontal="center" wrapText="1" shrinkToFit="1"/>
    </xf>
    <xf numFmtId="0" fontId="0" fillId="3" borderId="10" xfId="0" applyFill="1" applyBorder="1" applyAlignment="1">
      <alignment horizontal="center" wrapText="1" shrinkToFit="1"/>
    </xf>
    <xf numFmtId="0" fontId="0" fillId="3" borderId="6" xfId="0" applyFill="1" applyBorder="1" applyAlignment="1">
      <alignment horizontal="center" wrapText="1" shrinkToFit="1"/>
    </xf>
    <xf numFmtId="0" fontId="5" fillId="3" borderId="10" xfId="0" applyFont="1" applyFill="1" applyBorder="1" applyAlignment="1">
      <alignment horizontal="center"/>
    </xf>
    <xf numFmtId="0" fontId="5" fillId="3" borderId="6" xfId="0" applyFont="1" applyFill="1" applyBorder="1" applyAlignment="1">
      <alignment horizontal="center"/>
    </xf>
    <xf numFmtId="0" fontId="1" fillId="2" borderId="3" xfId="0" applyFont="1" applyFill="1" applyBorder="1" applyAlignment="1">
      <alignment horizontal="center" vertical="top" wrapText="1" shrinkToFit="1"/>
    </xf>
    <xf numFmtId="0" fontId="1" fillId="2" borderId="9" xfId="0" applyFont="1" applyFill="1" applyBorder="1" applyAlignment="1">
      <alignment horizontal="center" vertical="top" wrapText="1" shrinkToFit="1"/>
    </xf>
    <xf numFmtId="0" fontId="1" fillId="2" borderId="3" xfId="0" applyFont="1" applyFill="1" applyBorder="1" applyAlignment="1">
      <alignment horizontal="center" vertical="top" wrapText="1"/>
    </xf>
    <xf numFmtId="0" fontId="8" fillId="0" borderId="5"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6" xfId="0" applyFont="1" applyFill="1" applyBorder="1" applyAlignment="1">
      <alignment horizontal="center" vertical="center" wrapText="1"/>
    </xf>
    <xf numFmtId="167" fontId="1" fillId="0" borderId="3" xfId="0" applyNumberFormat="1" applyFont="1" applyFill="1" applyBorder="1" applyAlignment="1">
      <alignment horizontal="center" vertical="top" wrapText="1"/>
    </xf>
    <xf numFmtId="0" fontId="1" fillId="2" borderId="3" xfId="0" applyFont="1" applyFill="1" applyBorder="1" applyAlignment="1">
      <alignment horizontal="center" wrapText="1"/>
    </xf>
    <xf numFmtId="0" fontId="1" fillId="2" borderId="9" xfId="0" applyFont="1" applyFill="1" applyBorder="1" applyAlignment="1">
      <alignment horizontal="center" wrapText="1"/>
    </xf>
    <xf numFmtId="0" fontId="1" fillId="2" borderId="2" xfId="0" applyFont="1" applyFill="1" applyBorder="1" applyAlignment="1">
      <alignment horizontal="center" wrapText="1"/>
    </xf>
    <xf numFmtId="0" fontId="4" fillId="3" borderId="10" xfId="0" applyFont="1" applyFill="1" applyBorder="1" applyAlignment="1">
      <alignment horizontal="center" vertical="top" wrapText="1"/>
    </xf>
    <xf numFmtId="0" fontId="4" fillId="3" borderId="13" xfId="0" applyFont="1" applyFill="1" applyBorder="1" applyAlignment="1">
      <alignment horizontal="center" vertical="top" wrapText="1"/>
    </xf>
    <xf numFmtId="0" fontId="8" fillId="0" borderId="5" xfId="0" applyFont="1" applyFill="1" applyBorder="1" applyAlignment="1">
      <alignment horizontal="center"/>
    </xf>
    <xf numFmtId="0" fontId="8" fillId="0" borderId="10" xfId="0" applyFont="1" applyFill="1" applyBorder="1" applyAlignment="1">
      <alignment horizontal="center"/>
    </xf>
    <xf numFmtId="0" fontId="8" fillId="0" borderId="6" xfId="0" applyFont="1" applyFill="1" applyBorder="1" applyAlignment="1">
      <alignment horizontal="center"/>
    </xf>
    <xf numFmtId="0" fontId="1" fillId="3" borderId="10" xfId="0" applyFont="1" applyFill="1" applyBorder="1" applyAlignment="1">
      <alignment horizontal="center" vertical="top" wrapText="1"/>
    </xf>
    <xf numFmtId="0" fontId="1" fillId="3" borderId="6" xfId="0" applyFont="1" applyFill="1" applyBorder="1" applyAlignment="1">
      <alignment horizontal="center" vertical="top" wrapText="1"/>
    </xf>
    <xf numFmtId="164" fontId="7" fillId="0" borderId="3" xfId="0" applyNumberFormat="1" applyFont="1" applyFill="1" applyBorder="1" applyAlignment="1">
      <alignment horizontal="justify" vertical="top" wrapText="1"/>
    </xf>
    <xf numFmtId="0" fontId="0" fillId="0" borderId="2" xfId="0" applyBorder="1" applyAlignment="1">
      <alignment horizontal="justify" vertical="top" wrapText="1"/>
    </xf>
    <xf numFmtId="0" fontId="0" fillId="0" borderId="9" xfId="0" applyBorder="1" applyAlignment="1">
      <alignment horizontal="justify" vertical="top" wrapText="1"/>
    </xf>
  </cellXfs>
  <cellStyles count="2">
    <cellStyle name="Обычный" xfId="0" builtinId="0"/>
    <cellStyle name="Обычный_Лист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dimension ref="A1:K1528"/>
  <sheetViews>
    <sheetView tabSelected="1" workbookViewId="0">
      <selection activeCell="I20" sqref="I20"/>
    </sheetView>
  </sheetViews>
  <sheetFormatPr defaultRowHeight="12.75"/>
  <cols>
    <col min="1" max="1" width="5.5703125" style="4" customWidth="1"/>
    <col min="2" max="2" width="32.42578125" style="3" customWidth="1"/>
    <col min="3" max="3" width="12.85546875" style="1" hidden="1" customWidth="1"/>
    <col min="4" max="4" width="11.85546875" style="1" hidden="1" customWidth="1"/>
    <col min="5" max="5" width="11.140625" style="1" hidden="1" customWidth="1"/>
    <col min="6" max="6" width="10.140625" style="30" hidden="1" customWidth="1"/>
    <col min="7" max="7" width="12.5703125" style="1" customWidth="1"/>
    <col min="8" max="9" width="10.5703125" style="1" customWidth="1"/>
    <col min="10" max="10" width="25.7109375" style="2" customWidth="1"/>
    <col min="11" max="16384" width="9.140625" style="1"/>
  </cols>
  <sheetData>
    <row r="1" spans="1:10" ht="64.5" customHeight="1">
      <c r="A1" s="8"/>
      <c r="B1" s="9"/>
      <c r="C1" s="6"/>
      <c r="D1" s="6"/>
      <c r="E1" s="389"/>
      <c r="F1" s="390"/>
      <c r="G1" s="390"/>
      <c r="H1" s="390"/>
      <c r="I1" s="390"/>
      <c r="J1" s="390"/>
    </row>
    <row r="2" spans="1:10" ht="26.25" customHeight="1">
      <c r="A2" s="391" t="s">
        <v>640</v>
      </c>
      <c r="B2" s="392"/>
      <c r="C2" s="392"/>
      <c r="D2" s="392"/>
      <c r="E2" s="392"/>
      <c r="F2" s="392"/>
      <c r="G2" s="392"/>
      <c r="H2" s="392"/>
      <c r="I2" s="392"/>
      <c r="J2" s="393"/>
    </row>
    <row r="3" spans="1:10" ht="43.5" customHeight="1">
      <c r="A3" s="394" t="s">
        <v>690</v>
      </c>
      <c r="B3" s="389"/>
      <c r="C3" s="389"/>
      <c r="D3" s="389"/>
      <c r="E3" s="389"/>
      <c r="F3" s="389"/>
      <c r="G3" s="389"/>
      <c r="H3" s="389"/>
      <c r="I3" s="389"/>
      <c r="J3" s="395"/>
    </row>
    <row r="4" spans="1:10" ht="78.75" customHeight="1">
      <c r="A4" s="396" t="s">
        <v>5</v>
      </c>
      <c r="B4" s="397" t="s">
        <v>6</v>
      </c>
      <c r="C4" s="398" t="s">
        <v>8</v>
      </c>
      <c r="D4" s="399"/>
      <c r="E4" s="399"/>
      <c r="F4" s="399"/>
      <c r="G4" s="399"/>
      <c r="H4" s="399"/>
      <c r="I4" s="198"/>
      <c r="J4" s="398"/>
    </row>
    <row r="5" spans="1:10" ht="46.5" customHeight="1">
      <c r="A5" s="396"/>
      <c r="B5" s="397"/>
      <c r="C5" s="10" t="s">
        <v>7</v>
      </c>
      <c r="D5" s="11">
        <v>2014</v>
      </c>
      <c r="E5" s="11">
        <v>2015</v>
      </c>
      <c r="F5" s="38">
        <v>2016</v>
      </c>
      <c r="G5" s="11" t="s">
        <v>637</v>
      </c>
      <c r="H5" s="11" t="s">
        <v>704</v>
      </c>
      <c r="I5" s="11" t="s">
        <v>638</v>
      </c>
      <c r="J5" s="398"/>
    </row>
    <row r="6" spans="1:10" s="6" customFormat="1" ht="17.25" customHeight="1">
      <c r="A6" s="5">
        <v>1</v>
      </c>
      <c r="B6" s="241" t="s">
        <v>84</v>
      </c>
      <c r="C6" s="242" t="e">
        <f>SUM(C7:C10)</f>
        <v>#REF!</v>
      </c>
      <c r="D6" s="242" t="e">
        <f t="shared" ref="D6:H6" si="0">SUM(D7:D10)</f>
        <v>#REF!</v>
      </c>
      <c r="E6" s="242" t="e">
        <f t="shared" si="0"/>
        <v>#REF!</v>
      </c>
      <c r="F6" s="242" t="e">
        <f t="shared" si="0"/>
        <v>#REF!</v>
      </c>
      <c r="G6" s="242">
        <f>G7+G8+G9+G10</f>
        <v>357200.57999999996</v>
      </c>
      <c r="H6" s="242">
        <f t="shared" si="0"/>
        <v>247535.52799999999</v>
      </c>
      <c r="I6" s="242">
        <v>69.3</v>
      </c>
      <c r="J6" s="243"/>
    </row>
    <row r="7" spans="1:10" s="6" customFormat="1" ht="17.25" customHeight="1">
      <c r="A7" s="5">
        <v>2</v>
      </c>
      <c r="B7" s="241" t="s">
        <v>85</v>
      </c>
      <c r="C7" s="244" t="e">
        <f t="shared" ref="C7:H7" si="1">SUM(C17,C12)</f>
        <v>#REF!</v>
      </c>
      <c r="D7" s="244" t="e">
        <f t="shared" si="1"/>
        <v>#REF!</v>
      </c>
      <c r="E7" s="244" t="e">
        <f t="shared" si="1"/>
        <v>#REF!</v>
      </c>
      <c r="F7" s="244" t="e">
        <f t="shared" si="1"/>
        <v>#REF!</v>
      </c>
      <c r="G7" s="244">
        <f t="shared" si="1"/>
        <v>12415</v>
      </c>
      <c r="H7" s="244">
        <f t="shared" si="1"/>
        <v>8756.4</v>
      </c>
      <c r="I7" s="244">
        <v>70.5</v>
      </c>
      <c r="J7" s="243"/>
    </row>
    <row r="8" spans="1:10" s="6" customFormat="1" ht="13.5" customHeight="1">
      <c r="A8" s="5">
        <v>3</v>
      </c>
      <c r="B8" s="241" t="s">
        <v>65</v>
      </c>
      <c r="C8" s="245">
        <f>SUM(C18,C13)</f>
        <v>976277.49699999997</v>
      </c>
      <c r="D8" s="245">
        <f t="shared" ref="D8:H8" si="2">SUM(D18,D13)</f>
        <v>131895.51799999998</v>
      </c>
      <c r="E8" s="245">
        <f t="shared" si="2"/>
        <v>195002.29100000003</v>
      </c>
      <c r="F8" s="245">
        <f t="shared" si="2"/>
        <v>255926.1</v>
      </c>
      <c r="G8" s="245">
        <f>SUM(G18,G13)</f>
        <v>246055.33</v>
      </c>
      <c r="H8" s="245">
        <f t="shared" si="2"/>
        <v>146980.82799999998</v>
      </c>
      <c r="I8" s="245">
        <v>59.7</v>
      </c>
      <c r="J8" s="243"/>
    </row>
    <row r="9" spans="1:10" s="6" customFormat="1" ht="15.75" customHeight="1">
      <c r="A9" s="5">
        <v>4</v>
      </c>
      <c r="B9" s="241" t="s">
        <v>74</v>
      </c>
      <c r="C9" s="245" t="e">
        <f>SUM(C14,C19)</f>
        <v>#REF!</v>
      </c>
      <c r="D9" s="245" t="e">
        <f t="shared" ref="D9:F9" si="3">SUM(D14,D19)</f>
        <v>#REF!</v>
      </c>
      <c r="E9" s="245" t="e">
        <f t="shared" si="3"/>
        <v>#REF!</v>
      </c>
      <c r="F9" s="245" t="e">
        <f t="shared" si="3"/>
        <v>#REF!</v>
      </c>
      <c r="G9" s="245">
        <f>G14+G19</f>
        <v>98730.25</v>
      </c>
      <c r="H9" s="245">
        <f>SUM(H14,H19)</f>
        <v>91798.3</v>
      </c>
      <c r="I9" s="245">
        <v>92.9</v>
      </c>
      <c r="J9" s="243"/>
    </row>
    <row r="10" spans="1:10" s="6" customFormat="1" ht="15.75" customHeight="1">
      <c r="A10" s="5">
        <v>5</v>
      </c>
      <c r="B10" s="241" t="s">
        <v>51</v>
      </c>
      <c r="C10" s="246">
        <f t="shared" ref="C10:I10" si="4">SUM(C68,C338,C350,C361,C524,C1103,C1144+C1154)</f>
        <v>22432</v>
      </c>
      <c r="D10" s="246">
        <f t="shared" si="4"/>
        <v>8672</v>
      </c>
      <c r="E10" s="246">
        <f t="shared" si="4"/>
        <v>12275</v>
      </c>
      <c r="F10" s="246">
        <f t="shared" si="4"/>
        <v>1485</v>
      </c>
      <c r="G10" s="246">
        <f t="shared" si="4"/>
        <v>0</v>
      </c>
      <c r="H10" s="246">
        <f t="shared" si="4"/>
        <v>0</v>
      </c>
      <c r="I10" s="246">
        <f t="shared" si="4"/>
        <v>0</v>
      </c>
      <c r="J10" s="243"/>
    </row>
    <row r="11" spans="1:10" s="6" customFormat="1" ht="14.25" customHeight="1">
      <c r="A11" s="5">
        <v>6</v>
      </c>
      <c r="B11" s="241" t="s">
        <v>75</v>
      </c>
      <c r="C11" s="246">
        <f t="shared" ref="C11:H11" si="5">SUM(C286,C371,C525,C1155+C165+C1275+C1462)</f>
        <v>431682.614</v>
      </c>
      <c r="D11" s="246">
        <f t="shared" si="5"/>
        <v>46000.843999999997</v>
      </c>
      <c r="E11" s="246">
        <f t="shared" si="5"/>
        <v>118139.1</v>
      </c>
      <c r="F11" s="246">
        <f t="shared" si="5"/>
        <v>85807.299999999988</v>
      </c>
      <c r="G11" s="246">
        <v>142280</v>
      </c>
      <c r="H11" s="246">
        <f t="shared" si="5"/>
        <v>44827.360000000001</v>
      </c>
      <c r="I11" s="246">
        <v>31.5</v>
      </c>
      <c r="J11" s="243"/>
    </row>
    <row r="12" spans="1:10" s="6" customFormat="1" ht="15" customHeight="1">
      <c r="A12" s="5">
        <v>7</v>
      </c>
      <c r="B12" s="236" t="s">
        <v>85</v>
      </c>
      <c r="C12" s="246">
        <v>0</v>
      </c>
      <c r="D12" s="245">
        <v>0</v>
      </c>
      <c r="E12" s="245">
        <v>0</v>
      </c>
      <c r="F12" s="245">
        <v>0</v>
      </c>
      <c r="G12" s="245">
        <v>0</v>
      </c>
      <c r="H12" s="245">
        <v>0</v>
      </c>
      <c r="I12" s="245">
        <v>0</v>
      </c>
      <c r="J12" s="243"/>
    </row>
    <row r="13" spans="1:10" s="6" customFormat="1" ht="12.75" customHeight="1">
      <c r="A13" s="5">
        <v>8</v>
      </c>
      <c r="B13" s="236" t="s">
        <v>65</v>
      </c>
      <c r="C13" s="243">
        <f t="shared" ref="C13:H13" si="6">SUM(C166,C372,C526+C1463+C1276)</f>
        <v>359480.27</v>
      </c>
      <c r="D13" s="243">
        <f t="shared" si="6"/>
        <v>24300</v>
      </c>
      <c r="E13" s="243">
        <f t="shared" si="6"/>
        <v>89086.8</v>
      </c>
      <c r="F13" s="243">
        <f t="shared" si="6"/>
        <v>78431.100000000006</v>
      </c>
      <c r="G13" s="243">
        <f>SUM(G166,G372,G526+G1463+G1276)</f>
        <v>129942.91</v>
      </c>
      <c r="H13" s="243">
        <f t="shared" si="6"/>
        <v>37719.160000000003</v>
      </c>
      <c r="I13" s="243">
        <v>29.02</v>
      </c>
      <c r="J13" s="243"/>
    </row>
    <row r="14" spans="1:10" s="6" customFormat="1" ht="12.75" customHeight="1">
      <c r="A14" s="5">
        <v>9</v>
      </c>
      <c r="B14" s="236" t="s">
        <v>74</v>
      </c>
      <c r="C14" s="247">
        <f t="shared" ref="C14:H14" si="7">SUM(C167,C287,C373,C527,C1156+C1464+C1277)</f>
        <v>62462.34399999999</v>
      </c>
      <c r="D14" s="247">
        <f t="shared" si="7"/>
        <v>21700.843999999997</v>
      </c>
      <c r="E14" s="247">
        <f t="shared" si="7"/>
        <v>19352.3</v>
      </c>
      <c r="F14" s="247">
        <f t="shared" si="7"/>
        <v>7376.2000000000007</v>
      </c>
      <c r="G14" s="247">
        <v>12337.1</v>
      </c>
      <c r="H14" s="247">
        <f t="shared" si="7"/>
        <v>7108.2</v>
      </c>
      <c r="I14" s="247">
        <v>57.6</v>
      </c>
      <c r="J14" s="243"/>
    </row>
    <row r="15" spans="1:10" s="6" customFormat="1" ht="12.75" customHeight="1">
      <c r="A15" s="5">
        <v>10</v>
      </c>
      <c r="B15" s="236" t="s">
        <v>51</v>
      </c>
      <c r="C15" s="247">
        <f t="shared" ref="C15:I15" si="8">SUM(C528)</f>
        <v>9700</v>
      </c>
      <c r="D15" s="247">
        <f t="shared" si="8"/>
        <v>0</v>
      </c>
      <c r="E15" s="247">
        <f t="shared" si="8"/>
        <v>9700</v>
      </c>
      <c r="F15" s="247">
        <f t="shared" si="8"/>
        <v>0</v>
      </c>
      <c r="G15" s="247">
        <f t="shared" si="8"/>
        <v>0</v>
      </c>
      <c r="H15" s="247">
        <f t="shared" si="8"/>
        <v>0</v>
      </c>
      <c r="I15" s="247">
        <f t="shared" si="8"/>
        <v>0</v>
      </c>
      <c r="J15" s="243"/>
    </row>
    <row r="16" spans="1:10" s="6" customFormat="1" ht="12.75" customHeight="1">
      <c r="A16" s="5">
        <v>11</v>
      </c>
      <c r="B16" s="241" t="s">
        <v>76</v>
      </c>
      <c r="C16" s="244" t="e">
        <f t="shared" ref="C16:H16" si="9">SUM(C23,C65,C168,C210,C288,C334,C346,C357,C374,C529,C1157,C1186,C1212+C1099+C1228+C1452+C95+C1465+C125+C1140+C1333+C1370+C1421)</f>
        <v>#REF!</v>
      </c>
      <c r="D16" s="244" t="e">
        <f t="shared" si="9"/>
        <v>#REF!</v>
      </c>
      <c r="E16" s="244" t="e">
        <f t="shared" si="9"/>
        <v>#REF!</v>
      </c>
      <c r="F16" s="244" t="e">
        <f t="shared" si="9"/>
        <v>#REF!</v>
      </c>
      <c r="G16" s="244">
        <f>SUM(G17,G18,G19)</f>
        <v>214920.56999999998</v>
      </c>
      <c r="H16" s="244">
        <f t="shared" si="9"/>
        <v>202623.60799999998</v>
      </c>
      <c r="I16" s="244">
        <v>30</v>
      </c>
      <c r="J16" s="243"/>
    </row>
    <row r="17" spans="1:11" s="6" customFormat="1" ht="12.75" customHeight="1">
      <c r="A17" s="5">
        <v>12</v>
      </c>
      <c r="B17" s="236" t="s">
        <v>85</v>
      </c>
      <c r="C17" s="248" t="e">
        <f t="shared" ref="C17:H17" si="10">SUM(C97,C335,C358+C347+C162)</f>
        <v>#REF!</v>
      </c>
      <c r="D17" s="248" t="e">
        <f t="shared" si="10"/>
        <v>#REF!</v>
      </c>
      <c r="E17" s="248" t="e">
        <f t="shared" si="10"/>
        <v>#REF!</v>
      </c>
      <c r="F17" s="248" t="e">
        <f t="shared" si="10"/>
        <v>#REF!</v>
      </c>
      <c r="G17" s="248">
        <f t="shared" si="10"/>
        <v>12415</v>
      </c>
      <c r="H17" s="290">
        <f t="shared" si="10"/>
        <v>8756.4</v>
      </c>
      <c r="I17" s="248">
        <v>94.2</v>
      </c>
      <c r="J17" s="243"/>
    </row>
    <row r="18" spans="1:11" s="6" customFormat="1" ht="12.75" customHeight="1">
      <c r="A18" s="5">
        <v>13</v>
      </c>
      <c r="B18" s="236" t="s">
        <v>65</v>
      </c>
      <c r="C18" s="249">
        <f>SUM(C24,C66,C98,C170,C211,C336,C348,C359,C375,C530+C1230+C126+C1376)</f>
        <v>616797.22699999996</v>
      </c>
      <c r="D18" s="249">
        <f>SUM(D24,D66,D98,D170,D211,D336,D348,D359,D375,D530+D1230+D126+D1376)</f>
        <v>107595.518</v>
      </c>
      <c r="E18" s="249">
        <f>SUM(E24,E66,E98,E170,E211,E336,E348,E359,E375,E530+E1230+E126+E1376)</f>
        <v>105915.49100000001</v>
      </c>
      <c r="F18" s="249">
        <f>SUM(F24,F66,F98,F170,F211,F336,F348,F359,F375,F530+F1230+F126+F1376)</f>
        <v>177495</v>
      </c>
      <c r="G18" s="249">
        <f>SUM(G24,G66,G98,G170,G211,G336,G348,G359,G375,G530+G1230+G126+G1376+G1189)</f>
        <v>116112.41999999998</v>
      </c>
      <c r="H18" s="249">
        <f>SUM(H24,H66,H98,H170,H211,H336,H348,H359,H375,H530+H1230+H126+H1376)</f>
        <v>109261.66799999999</v>
      </c>
      <c r="I18" s="249">
        <v>94</v>
      </c>
      <c r="J18" s="243"/>
    </row>
    <row r="19" spans="1:11" s="6" customFormat="1" ht="12.75" customHeight="1">
      <c r="A19" s="5">
        <v>14</v>
      </c>
      <c r="B19" s="236" t="s">
        <v>74</v>
      </c>
      <c r="C19" s="249" t="e">
        <f t="shared" ref="C19:F19" si="11">SUM(C25,C67,C99,,C171,C212,C289,C337,C349,C360,C376,C531,C1158+C1102+C1143,C1188,C1214,C1229,+C1425+C1452+C127+C1372+C1466+C1335)</f>
        <v>#REF!</v>
      </c>
      <c r="D19" s="249" t="e">
        <f t="shared" si="11"/>
        <v>#REF!</v>
      </c>
      <c r="E19" s="249" t="e">
        <f t="shared" si="11"/>
        <v>#REF!</v>
      </c>
      <c r="F19" s="249" t="e">
        <f t="shared" si="11"/>
        <v>#REF!</v>
      </c>
      <c r="G19" s="249">
        <v>86393.15</v>
      </c>
      <c r="H19" s="249">
        <v>84690.1</v>
      </c>
      <c r="I19" s="249">
        <v>98</v>
      </c>
      <c r="J19" s="243"/>
    </row>
    <row r="20" spans="1:11" s="30" customFormat="1" ht="12.75" customHeight="1">
      <c r="A20" s="26">
        <v>15</v>
      </c>
      <c r="B20" s="33" t="s">
        <v>51</v>
      </c>
      <c r="C20" s="91">
        <f t="shared" ref="C20:I20" si="12">SUM(C68,C338,C350,C361+C532+C1103+C1144,C1426+C1273+C1373+C1159)</f>
        <v>12732</v>
      </c>
      <c r="D20" s="34">
        <f t="shared" si="12"/>
        <v>8672</v>
      </c>
      <c r="E20" s="34">
        <f t="shared" si="12"/>
        <v>2575</v>
      </c>
      <c r="F20" s="34">
        <f t="shared" si="12"/>
        <v>1485</v>
      </c>
      <c r="G20" s="34">
        <f t="shared" si="12"/>
        <v>0</v>
      </c>
      <c r="H20" s="34">
        <f t="shared" si="12"/>
        <v>0</v>
      </c>
      <c r="I20" s="34">
        <f t="shared" si="12"/>
        <v>0</v>
      </c>
      <c r="J20" s="243"/>
      <c r="K20" s="36"/>
    </row>
    <row r="21" spans="1:11" s="30" customFormat="1" ht="42" customHeight="1">
      <c r="A21" s="289">
        <v>16</v>
      </c>
      <c r="B21" s="406" t="s">
        <v>338</v>
      </c>
      <c r="C21" s="406"/>
      <c r="D21" s="406"/>
      <c r="E21" s="406"/>
      <c r="F21" s="406"/>
      <c r="G21" s="406"/>
      <c r="H21" s="406"/>
      <c r="I21" s="406"/>
      <c r="J21" s="407"/>
    </row>
    <row r="22" spans="1:11" s="30" customFormat="1" ht="19.5" customHeight="1">
      <c r="A22" s="26">
        <v>17</v>
      </c>
      <c r="B22" s="98" t="s">
        <v>62</v>
      </c>
      <c r="C22" s="205">
        <f t="shared" ref="C22:H22" si="13">SUM(C53+C61)</f>
        <v>7373.8159999999998</v>
      </c>
      <c r="D22" s="205">
        <f>SUM(D53+D61)</f>
        <v>1432</v>
      </c>
      <c r="E22" s="205">
        <f t="shared" si="13"/>
        <v>848</v>
      </c>
      <c r="F22" s="205">
        <f t="shared" si="13"/>
        <v>1378.2</v>
      </c>
      <c r="G22" s="205">
        <f t="shared" si="13"/>
        <v>1757.808</v>
      </c>
      <c r="H22" s="205">
        <f t="shared" si="13"/>
        <v>1757.808</v>
      </c>
      <c r="I22" s="205">
        <v>100</v>
      </c>
      <c r="J22" s="254"/>
    </row>
    <row r="23" spans="1:11" s="30" customFormat="1" ht="15" customHeight="1">
      <c r="A23" s="26">
        <v>18</v>
      </c>
      <c r="B23" s="98" t="s">
        <v>63</v>
      </c>
      <c r="C23" s="205">
        <f t="shared" ref="C23:I23" si="14">SUM(C24,C25)</f>
        <v>7373.8159999999998</v>
      </c>
      <c r="D23" s="205">
        <f t="shared" si="14"/>
        <v>1432</v>
      </c>
      <c r="E23" s="205">
        <f t="shared" si="14"/>
        <v>848</v>
      </c>
      <c r="F23" s="205">
        <f t="shared" si="14"/>
        <v>1378.2</v>
      </c>
      <c r="G23" s="205">
        <f t="shared" si="14"/>
        <v>1757.808</v>
      </c>
      <c r="H23" s="205">
        <f t="shared" si="14"/>
        <v>1757.808</v>
      </c>
      <c r="I23" s="205">
        <f t="shared" si="14"/>
        <v>100</v>
      </c>
      <c r="J23" s="254"/>
    </row>
    <row r="24" spans="1:11" s="30" customFormat="1" ht="13.5" customHeight="1">
      <c r="A24" s="26">
        <v>19</v>
      </c>
      <c r="B24" s="98" t="s">
        <v>37</v>
      </c>
      <c r="C24" s="205">
        <f t="shared" ref="C24:I24" si="15">SUM(C54)</f>
        <v>0</v>
      </c>
      <c r="D24" s="205">
        <f t="shared" si="15"/>
        <v>0</v>
      </c>
      <c r="E24" s="205">
        <f t="shared" si="15"/>
        <v>0</v>
      </c>
      <c r="F24" s="205">
        <f t="shared" si="15"/>
        <v>0</v>
      </c>
      <c r="G24" s="205">
        <f t="shared" si="15"/>
        <v>0</v>
      </c>
      <c r="H24" s="205">
        <f t="shared" si="15"/>
        <v>0</v>
      </c>
      <c r="I24" s="205">
        <f t="shared" si="15"/>
        <v>0</v>
      </c>
      <c r="J24" s="254"/>
    </row>
    <row r="25" spans="1:11" s="30" customFormat="1" ht="14.25" customHeight="1">
      <c r="A25" s="26">
        <v>20</v>
      </c>
      <c r="B25" s="98" t="s">
        <v>38</v>
      </c>
      <c r="C25" s="205">
        <f t="shared" ref="C25:H25" si="16">SUM(C62+C55)</f>
        <v>7373.8159999999998</v>
      </c>
      <c r="D25" s="205">
        <f t="shared" si="16"/>
        <v>1432</v>
      </c>
      <c r="E25" s="205">
        <f t="shared" si="16"/>
        <v>848</v>
      </c>
      <c r="F25" s="205">
        <f t="shared" si="16"/>
        <v>1378.2</v>
      </c>
      <c r="G25" s="205">
        <f t="shared" si="16"/>
        <v>1757.808</v>
      </c>
      <c r="H25" s="205">
        <f t="shared" si="16"/>
        <v>1757.808</v>
      </c>
      <c r="I25" s="205">
        <v>100</v>
      </c>
      <c r="J25" s="254"/>
    </row>
    <row r="26" spans="1:11" s="6" customFormat="1" ht="53.25" customHeight="1">
      <c r="A26" s="5">
        <v>21</v>
      </c>
      <c r="B26" s="12" t="s">
        <v>40</v>
      </c>
      <c r="C26" s="23" t="s">
        <v>11</v>
      </c>
      <c r="D26" s="23" t="s">
        <v>11</v>
      </c>
      <c r="E26" s="23" t="s">
        <v>11</v>
      </c>
      <c r="F26" s="40" t="s">
        <v>11</v>
      </c>
      <c r="G26" s="23" t="s">
        <v>11</v>
      </c>
      <c r="H26" s="23" t="s">
        <v>11</v>
      </c>
      <c r="I26" s="198"/>
      <c r="J26" s="13" t="s">
        <v>670</v>
      </c>
    </row>
    <row r="27" spans="1:11" s="6" customFormat="1" ht="105" customHeight="1">
      <c r="A27" s="5">
        <v>22</v>
      </c>
      <c r="B27" s="12" t="s">
        <v>41</v>
      </c>
      <c r="C27" s="23" t="s">
        <v>11</v>
      </c>
      <c r="D27" s="23" t="s">
        <v>11</v>
      </c>
      <c r="E27" s="23" t="s">
        <v>11</v>
      </c>
      <c r="F27" s="40" t="s">
        <v>11</v>
      </c>
      <c r="G27" s="23" t="s">
        <v>11</v>
      </c>
      <c r="H27" s="23" t="s">
        <v>11</v>
      </c>
      <c r="I27" s="198"/>
      <c r="J27" s="412" t="s">
        <v>673</v>
      </c>
    </row>
    <row r="28" spans="1:11" s="6" customFormat="1" ht="216.75" customHeight="1">
      <c r="A28" s="5">
        <v>23</v>
      </c>
      <c r="B28" s="14" t="s">
        <v>457</v>
      </c>
      <c r="C28" s="23" t="s">
        <v>11</v>
      </c>
      <c r="D28" s="23" t="s">
        <v>11</v>
      </c>
      <c r="E28" s="23" t="s">
        <v>11</v>
      </c>
      <c r="F28" s="40" t="s">
        <v>11</v>
      </c>
      <c r="G28" s="23" t="s">
        <v>11</v>
      </c>
      <c r="H28" s="23" t="s">
        <v>11</v>
      </c>
      <c r="I28" s="198"/>
      <c r="J28" s="413"/>
    </row>
    <row r="29" spans="1:11" s="6" customFormat="1" ht="123" customHeight="1">
      <c r="A29" s="5">
        <v>24</v>
      </c>
      <c r="B29" s="14" t="s">
        <v>12</v>
      </c>
      <c r="C29" s="23" t="s">
        <v>11</v>
      </c>
      <c r="D29" s="23" t="s">
        <v>11</v>
      </c>
      <c r="E29" s="23" t="s">
        <v>11</v>
      </c>
      <c r="F29" s="40" t="s">
        <v>11</v>
      </c>
      <c r="G29" s="23" t="s">
        <v>11</v>
      </c>
      <c r="H29" s="23" t="s">
        <v>11</v>
      </c>
      <c r="I29" s="198"/>
      <c r="J29" s="306" t="s">
        <v>691</v>
      </c>
    </row>
    <row r="30" spans="1:11" s="6" customFormat="1" ht="43.5" customHeight="1">
      <c r="A30" s="5">
        <v>25</v>
      </c>
      <c r="B30" s="12" t="s">
        <v>13</v>
      </c>
      <c r="C30" s="23" t="s">
        <v>11</v>
      </c>
      <c r="D30" s="23" t="s">
        <v>11</v>
      </c>
      <c r="E30" s="23" t="s">
        <v>11</v>
      </c>
      <c r="F30" s="40" t="s">
        <v>11</v>
      </c>
      <c r="G30" s="23" t="s">
        <v>11</v>
      </c>
      <c r="H30" s="23" t="s">
        <v>11</v>
      </c>
      <c r="I30" s="201" t="s">
        <v>11</v>
      </c>
      <c r="J30" s="23"/>
    </row>
    <row r="31" spans="1:11" s="6" customFormat="1" ht="157.5" customHeight="1">
      <c r="A31" s="5">
        <v>26</v>
      </c>
      <c r="B31" s="14" t="s">
        <v>14</v>
      </c>
      <c r="C31" s="23" t="s">
        <v>11</v>
      </c>
      <c r="D31" s="23" t="s">
        <v>11</v>
      </c>
      <c r="E31" s="23" t="s">
        <v>11</v>
      </c>
      <c r="F31" s="40" t="s">
        <v>11</v>
      </c>
      <c r="G31" s="23" t="s">
        <v>11</v>
      </c>
      <c r="H31" s="23" t="s">
        <v>11</v>
      </c>
      <c r="I31" s="201" t="s">
        <v>11</v>
      </c>
      <c r="J31" s="14" t="s">
        <v>692</v>
      </c>
    </row>
    <row r="32" spans="1:11" s="6" customFormat="1" ht="43.5" customHeight="1">
      <c r="A32" s="5">
        <v>27</v>
      </c>
      <c r="B32" s="12" t="s">
        <v>15</v>
      </c>
      <c r="C32" s="23" t="s">
        <v>11</v>
      </c>
      <c r="D32" s="23" t="s">
        <v>11</v>
      </c>
      <c r="E32" s="23" t="s">
        <v>11</v>
      </c>
      <c r="F32" s="40" t="s">
        <v>11</v>
      </c>
      <c r="G32" s="23" t="s">
        <v>11</v>
      </c>
      <c r="H32" s="23" t="s">
        <v>11</v>
      </c>
      <c r="I32" s="201" t="s">
        <v>11</v>
      </c>
      <c r="J32" s="23"/>
    </row>
    <row r="33" spans="1:10" s="6" customFormat="1" ht="60.75" customHeight="1">
      <c r="A33" s="5">
        <v>28</v>
      </c>
      <c r="B33" s="14" t="s">
        <v>16</v>
      </c>
      <c r="C33" s="15" t="s">
        <v>11</v>
      </c>
      <c r="D33" s="15" t="s">
        <v>11</v>
      </c>
      <c r="E33" s="15" t="s">
        <v>11</v>
      </c>
      <c r="F33" s="206" t="s">
        <v>11</v>
      </c>
      <c r="G33" s="15" t="s">
        <v>11</v>
      </c>
      <c r="H33" s="15" t="s">
        <v>11</v>
      </c>
      <c r="I33" s="15" t="s">
        <v>11</v>
      </c>
      <c r="J33" s="15" t="s">
        <v>676</v>
      </c>
    </row>
    <row r="34" spans="1:10" s="6" customFormat="1" ht="143.25" customHeight="1">
      <c r="A34" s="5">
        <v>29</v>
      </c>
      <c r="B34" s="12" t="s">
        <v>17</v>
      </c>
      <c r="C34" s="23"/>
      <c r="D34" s="23"/>
      <c r="E34" s="23"/>
      <c r="F34" s="40"/>
      <c r="G34" s="23"/>
      <c r="H34" s="23"/>
      <c r="I34" s="198"/>
      <c r="J34" s="21"/>
    </row>
    <row r="35" spans="1:10" s="6" customFormat="1" ht="177" customHeight="1">
      <c r="A35" s="5">
        <v>30</v>
      </c>
      <c r="B35" s="236" t="s">
        <v>18</v>
      </c>
      <c r="C35" s="7" t="s">
        <v>11</v>
      </c>
      <c r="D35" s="7" t="s">
        <v>11</v>
      </c>
      <c r="E35" s="7" t="s">
        <v>11</v>
      </c>
      <c r="F35" s="41" t="s">
        <v>11</v>
      </c>
      <c r="G35" s="7" t="s">
        <v>11</v>
      </c>
      <c r="H35" s="7" t="s">
        <v>11</v>
      </c>
      <c r="I35" s="7"/>
      <c r="J35" s="419" t="s">
        <v>693</v>
      </c>
    </row>
    <row r="36" spans="1:10" s="6" customFormat="1" ht="143.25" customHeight="1">
      <c r="A36" s="5">
        <v>31</v>
      </c>
      <c r="B36" s="236" t="s">
        <v>42</v>
      </c>
      <c r="C36" s="7" t="s">
        <v>11</v>
      </c>
      <c r="D36" s="7" t="s">
        <v>11</v>
      </c>
      <c r="E36" s="7" t="s">
        <v>11</v>
      </c>
      <c r="F36" s="41" t="s">
        <v>11</v>
      </c>
      <c r="G36" s="7" t="s">
        <v>11</v>
      </c>
      <c r="H36" s="7" t="s">
        <v>11</v>
      </c>
      <c r="I36" s="7"/>
      <c r="J36" s="420"/>
    </row>
    <row r="37" spans="1:10" s="6" customFormat="1" ht="105" customHeight="1">
      <c r="A37" s="5">
        <v>32</v>
      </c>
      <c r="B37" s="16" t="s">
        <v>21</v>
      </c>
      <c r="C37" s="7" t="s">
        <v>11</v>
      </c>
      <c r="D37" s="7" t="s">
        <v>11</v>
      </c>
      <c r="E37" s="7" t="s">
        <v>11</v>
      </c>
      <c r="F37" s="41" t="s">
        <v>11</v>
      </c>
      <c r="G37" s="7" t="s">
        <v>11</v>
      </c>
      <c r="H37" s="7" t="s">
        <v>11</v>
      </c>
      <c r="I37" s="7"/>
      <c r="J37" s="414" t="s">
        <v>669</v>
      </c>
    </row>
    <row r="38" spans="1:10" s="6" customFormat="1" ht="69" customHeight="1">
      <c r="A38" s="5">
        <v>33</v>
      </c>
      <c r="B38" s="16" t="s">
        <v>22</v>
      </c>
      <c r="C38" s="7" t="s">
        <v>11</v>
      </c>
      <c r="D38" s="17" t="s">
        <v>11</v>
      </c>
      <c r="E38" s="17" t="s">
        <v>11</v>
      </c>
      <c r="F38" s="204" t="s">
        <v>11</v>
      </c>
      <c r="G38" s="17" t="s">
        <v>11</v>
      </c>
      <c r="H38" s="17" t="s">
        <v>11</v>
      </c>
      <c r="I38" s="25"/>
      <c r="J38" s="388"/>
    </row>
    <row r="39" spans="1:10" s="6" customFormat="1" ht="46.5" customHeight="1">
      <c r="A39" s="5">
        <v>34</v>
      </c>
      <c r="B39" s="16" t="s">
        <v>24</v>
      </c>
      <c r="C39" s="7" t="s">
        <v>11</v>
      </c>
      <c r="D39" s="17" t="s">
        <v>11</v>
      </c>
      <c r="E39" s="17" t="s">
        <v>11</v>
      </c>
      <c r="F39" s="204" t="s">
        <v>11</v>
      </c>
      <c r="G39" s="17" t="s">
        <v>11</v>
      </c>
      <c r="H39" s="17" t="s">
        <v>11</v>
      </c>
      <c r="I39" s="25"/>
      <c r="J39" s="25" t="s">
        <v>672</v>
      </c>
    </row>
    <row r="40" spans="1:10" s="6" customFormat="1" ht="56.25" hidden="1" customHeight="1">
      <c r="A40" s="5">
        <v>35</v>
      </c>
      <c r="B40" s="16" t="s">
        <v>23</v>
      </c>
      <c r="C40" s="7" t="s">
        <v>11</v>
      </c>
      <c r="D40" s="17" t="s">
        <v>11</v>
      </c>
      <c r="E40" s="17" t="s">
        <v>11</v>
      </c>
      <c r="F40" s="204" t="s">
        <v>11</v>
      </c>
      <c r="G40" s="17" t="s">
        <v>11</v>
      </c>
      <c r="H40" s="17" t="s">
        <v>11</v>
      </c>
      <c r="I40" s="25"/>
      <c r="J40" s="25"/>
    </row>
    <row r="41" spans="1:10" s="6" customFormat="1" ht="79.5" hidden="1" customHeight="1">
      <c r="A41" s="5">
        <v>36</v>
      </c>
      <c r="B41" s="16" t="s">
        <v>26</v>
      </c>
      <c r="C41" s="7" t="s">
        <v>11</v>
      </c>
      <c r="D41" s="7" t="s">
        <v>11</v>
      </c>
      <c r="E41" s="7" t="s">
        <v>11</v>
      </c>
      <c r="F41" s="41" t="s">
        <v>11</v>
      </c>
      <c r="G41" s="7" t="s">
        <v>11</v>
      </c>
      <c r="H41" s="7" t="s">
        <v>11</v>
      </c>
      <c r="I41" s="7"/>
      <c r="J41" s="17"/>
    </row>
    <row r="42" spans="1:10" s="6" customFormat="1" ht="28.5" customHeight="1">
      <c r="A42" s="5">
        <v>37</v>
      </c>
      <c r="B42" s="16" t="s">
        <v>27</v>
      </c>
      <c r="C42" s="7" t="s">
        <v>11</v>
      </c>
      <c r="D42" s="7" t="s">
        <v>11</v>
      </c>
      <c r="E42" s="7" t="s">
        <v>11</v>
      </c>
      <c r="F42" s="41" t="s">
        <v>11</v>
      </c>
      <c r="G42" s="7" t="s">
        <v>11</v>
      </c>
      <c r="H42" s="7" t="s">
        <v>11</v>
      </c>
      <c r="I42" s="7"/>
      <c r="J42" s="17"/>
    </row>
    <row r="43" spans="1:10" s="6" customFormat="1" ht="153" customHeight="1">
      <c r="A43" s="5">
        <v>38</v>
      </c>
      <c r="B43" s="16" t="s">
        <v>25</v>
      </c>
      <c r="C43" s="7" t="s">
        <v>11</v>
      </c>
      <c r="D43" s="17" t="s">
        <v>11</v>
      </c>
      <c r="E43" s="17" t="s">
        <v>11</v>
      </c>
      <c r="F43" s="204" t="s">
        <v>11</v>
      </c>
      <c r="G43" s="17" t="s">
        <v>11</v>
      </c>
      <c r="H43" s="17" t="s">
        <v>11</v>
      </c>
      <c r="I43" s="25"/>
      <c r="J43" s="414" t="s">
        <v>675</v>
      </c>
    </row>
    <row r="44" spans="1:10" s="6" customFormat="1" ht="66" customHeight="1">
      <c r="A44" s="5">
        <v>39</v>
      </c>
      <c r="B44" s="16" t="s">
        <v>28</v>
      </c>
      <c r="C44" s="7" t="s">
        <v>11</v>
      </c>
      <c r="D44" s="17" t="s">
        <v>11</v>
      </c>
      <c r="E44" s="17" t="s">
        <v>11</v>
      </c>
      <c r="F44" s="204" t="s">
        <v>11</v>
      </c>
      <c r="G44" s="17" t="s">
        <v>11</v>
      </c>
      <c r="H44" s="17" t="s">
        <v>11</v>
      </c>
      <c r="I44" s="25"/>
      <c r="J44" s="387"/>
    </row>
    <row r="45" spans="1:10" s="6" customFormat="1" ht="55.5" customHeight="1">
      <c r="A45" s="5">
        <v>40</v>
      </c>
      <c r="B45" s="16" t="s">
        <v>29</v>
      </c>
      <c r="C45" s="7" t="s">
        <v>11</v>
      </c>
      <c r="D45" s="17" t="s">
        <v>11</v>
      </c>
      <c r="E45" s="17" t="s">
        <v>11</v>
      </c>
      <c r="F45" s="204" t="s">
        <v>11</v>
      </c>
      <c r="G45" s="17" t="s">
        <v>11</v>
      </c>
      <c r="H45" s="17" t="s">
        <v>11</v>
      </c>
      <c r="I45" s="25"/>
      <c r="J45" s="316"/>
    </row>
    <row r="46" spans="1:10" s="6" customFormat="1" ht="92.25" customHeight="1">
      <c r="A46" s="5">
        <v>41</v>
      </c>
      <c r="B46" s="16" t="s">
        <v>30</v>
      </c>
      <c r="C46" s="7" t="s">
        <v>11</v>
      </c>
      <c r="D46" s="7" t="s">
        <v>11</v>
      </c>
      <c r="E46" s="7" t="s">
        <v>11</v>
      </c>
      <c r="F46" s="41" t="s">
        <v>11</v>
      </c>
      <c r="G46" s="7" t="s">
        <v>11</v>
      </c>
      <c r="H46" s="7" t="s">
        <v>11</v>
      </c>
      <c r="I46" s="7"/>
      <c r="J46" s="419" t="s">
        <v>703</v>
      </c>
    </row>
    <row r="47" spans="1:10" s="6" customFormat="1" ht="122.25" customHeight="1">
      <c r="A47" s="5">
        <v>42</v>
      </c>
      <c r="B47" s="16" t="s">
        <v>31</v>
      </c>
      <c r="C47" s="7" t="s">
        <v>11</v>
      </c>
      <c r="D47" s="7" t="s">
        <v>11</v>
      </c>
      <c r="E47" s="7" t="s">
        <v>11</v>
      </c>
      <c r="F47" s="41" t="s">
        <v>11</v>
      </c>
      <c r="G47" s="7" t="s">
        <v>11</v>
      </c>
      <c r="H47" s="7" t="s">
        <v>11</v>
      </c>
      <c r="I47" s="7"/>
      <c r="J47" s="421"/>
    </row>
    <row r="48" spans="1:10" s="6" customFormat="1" ht="106.5" customHeight="1">
      <c r="A48" s="5">
        <v>43</v>
      </c>
      <c r="B48" s="16" t="s">
        <v>32</v>
      </c>
      <c r="C48" s="7" t="s">
        <v>11</v>
      </c>
      <c r="D48" s="7" t="s">
        <v>11</v>
      </c>
      <c r="E48" s="7" t="s">
        <v>11</v>
      </c>
      <c r="F48" s="41" t="s">
        <v>11</v>
      </c>
      <c r="G48" s="7" t="s">
        <v>11</v>
      </c>
      <c r="H48" s="7" t="s">
        <v>11</v>
      </c>
      <c r="I48" s="7"/>
      <c r="J48" s="420"/>
    </row>
    <row r="49" spans="1:10" s="6" customFormat="1" ht="25.5" hidden="1" customHeight="1">
      <c r="A49" s="5">
        <v>44</v>
      </c>
      <c r="B49" s="18"/>
      <c r="C49" s="22"/>
      <c r="D49" s="11"/>
      <c r="E49" s="11"/>
      <c r="F49" s="38"/>
      <c r="G49" s="11"/>
      <c r="H49" s="11"/>
      <c r="I49" s="11"/>
      <c r="J49" s="21"/>
    </row>
    <row r="50" spans="1:10" s="6" customFormat="1" ht="27" hidden="1" customHeight="1">
      <c r="A50" s="5">
        <v>45</v>
      </c>
      <c r="B50" s="18"/>
      <c r="C50" s="22"/>
      <c r="D50" s="22"/>
      <c r="E50" s="22"/>
      <c r="F50" s="205"/>
      <c r="G50" s="22"/>
      <c r="H50" s="22"/>
      <c r="I50" s="197"/>
      <c r="J50" s="21"/>
    </row>
    <row r="51" spans="1:10" s="6" customFormat="1" ht="66" customHeight="1">
      <c r="A51" s="5">
        <v>44</v>
      </c>
      <c r="B51" s="18" t="s">
        <v>19</v>
      </c>
      <c r="C51" s="22" t="s">
        <v>11</v>
      </c>
      <c r="D51" s="22" t="s">
        <v>11</v>
      </c>
      <c r="E51" s="22" t="s">
        <v>11</v>
      </c>
      <c r="F51" s="205" t="s">
        <v>11</v>
      </c>
      <c r="G51" s="22" t="s">
        <v>11</v>
      </c>
      <c r="H51" s="22" t="s">
        <v>11</v>
      </c>
      <c r="I51" s="197"/>
      <c r="J51" s="19" t="s">
        <v>677</v>
      </c>
    </row>
    <row r="52" spans="1:10" s="6" customFormat="1" ht="70.5" customHeight="1">
      <c r="A52" s="5">
        <v>45</v>
      </c>
      <c r="B52" s="18" t="s">
        <v>20</v>
      </c>
      <c r="C52" s="22" t="s">
        <v>11</v>
      </c>
      <c r="D52" s="22" t="s">
        <v>11</v>
      </c>
      <c r="E52" s="22" t="s">
        <v>11</v>
      </c>
      <c r="F52" s="205" t="s">
        <v>11</v>
      </c>
      <c r="G52" s="22" t="s">
        <v>11</v>
      </c>
      <c r="H52" s="22" t="s">
        <v>11</v>
      </c>
      <c r="I52" s="197"/>
      <c r="J52" s="19" t="s">
        <v>644</v>
      </c>
    </row>
    <row r="53" spans="1:10" s="6" customFormat="1" ht="57" customHeight="1">
      <c r="A53" s="5">
        <v>46</v>
      </c>
      <c r="B53" s="18" t="s">
        <v>488</v>
      </c>
      <c r="C53" s="19">
        <f t="shared" ref="C53:I53" si="17">SUM(C54:C55)</f>
        <v>843</v>
      </c>
      <c r="D53" s="19">
        <f t="shared" si="17"/>
        <v>155</v>
      </c>
      <c r="E53" s="19">
        <f t="shared" si="17"/>
        <v>153</v>
      </c>
      <c r="F53" s="207">
        <f t="shared" si="17"/>
        <v>145</v>
      </c>
      <c r="G53" s="19">
        <f t="shared" si="17"/>
        <v>145</v>
      </c>
      <c r="H53" s="19">
        <f t="shared" si="17"/>
        <v>145</v>
      </c>
      <c r="I53" s="19">
        <f t="shared" si="17"/>
        <v>100</v>
      </c>
      <c r="J53" s="403" t="s">
        <v>645</v>
      </c>
    </row>
    <row r="54" spans="1:10" s="6" customFormat="1" ht="21" customHeight="1">
      <c r="A54" s="5">
        <v>47</v>
      </c>
      <c r="B54" s="18" t="s">
        <v>9</v>
      </c>
      <c r="C54" s="19"/>
      <c r="D54" s="23"/>
      <c r="E54" s="23"/>
      <c r="F54" s="40"/>
      <c r="G54" s="23"/>
      <c r="H54" s="23"/>
      <c r="I54" s="198"/>
      <c r="J54" s="315"/>
    </row>
    <row r="55" spans="1:10" s="6" customFormat="1" ht="23.25" customHeight="1">
      <c r="A55" s="5">
        <v>48</v>
      </c>
      <c r="B55" s="18" t="s">
        <v>10</v>
      </c>
      <c r="C55" s="19">
        <f>SUM(D55:I55)</f>
        <v>843</v>
      </c>
      <c r="D55" s="23">
        <v>155</v>
      </c>
      <c r="E55" s="23">
        <v>153</v>
      </c>
      <c r="F55" s="40">
        <v>145</v>
      </c>
      <c r="G55" s="23">
        <v>145</v>
      </c>
      <c r="H55" s="23">
        <v>145</v>
      </c>
      <c r="I55" s="198">
        <v>100</v>
      </c>
      <c r="J55" s="316"/>
    </row>
    <row r="56" spans="1:10" s="6" customFormat="1" ht="69.75" customHeight="1">
      <c r="A56" s="5">
        <v>49</v>
      </c>
      <c r="B56" s="18" t="s">
        <v>33</v>
      </c>
      <c r="C56" s="22" t="s">
        <v>11</v>
      </c>
      <c r="D56" s="22" t="s">
        <v>11</v>
      </c>
      <c r="E56" s="22" t="s">
        <v>11</v>
      </c>
      <c r="F56" s="205" t="s">
        <v>11</v>
      </c>
      <c r="G56" s="22" t="s">
        <v>11</v>
      </c>
      <c r="H56" s="22" t="s">
        <v>11</v>
      </c>
      <c r="I56" s="197"/>
      <c r="J56" s="19" t="s">
        <v>643</v>
      </c>
    </row>
    <row r="57" spans="1:10" s="6" customFormat="1" ht="88.5" customHeight="1">
      <c r="A57" s="5">
        <v>50</v>
      </c>
      <c r="B57" s="236" t="s">
        <v>34</v>
      </c>
      <c r="C57" s="7" t="s">
        <v>11</v>
      </c>
      <c r="D57" s="7" t="s">
        <v>11</v>
      </c>
      <c r="E57" s="7" t="s">
        <v>11</v>
      </c>
      <c r="F57" s="41" t="s">
        <v>11</v>
      </c>
      <c r="G57" s="7" t="s">
        <v>11</v>
      </c>
      <c r="H57" s="7" t="s">
        <v>11</v>
      </c>
      <c r="I57" s="7"/>
      <c r="J57" s="21" t="s">
        <v>671</v>
      </c>
    </row>
    <row r="58" spans="1:10" s="6" customFormat="1" ht="261" customHeight="1">
      <c r="A58" s="5">
        <v>51</v>
      </c>
      <c r="B58" s="236" t="s">
        <v>456</v>
      </c>
      <c r="C58" s="7" t="s">
        <v>11</v>
      </c>
      <c r="D58" s="17" t="s">
        <v>11</v>
      </c>
      <c r="E58" s="17" t="s">
        <v>11</v>
      </c>
      <c r="F58" s="204" t="s">
        <v>11</v>
      </c>
      <c r="G58" s="17" t="s">
        <v>11</v>
      </c>
      <c r="H58" s="17" t="s">
        <v>11</v>
      </c>
      <c r="I58" s="25"/>
      <c r="J58" s="21" t="s">
        <v>674</v>
      </c>
    </row>
    <row r="59" spans="1:10" s="6" customFormat="1" ht="60.75" hidden="1" customHeight="1">
      <c r="A59" s="5">
        <v>52</v>
      </c>
      <c r="B59" s="16" t="s">
        <v>35</v>
      </c>
      <c r="C59" s="7" t="s">
        <v>11</v>
      </c>
      <c r="D59" s="17" t="s">
        <v>11</v>
      </c>
      <c r="E59" s="17" t="s">
        <v>11</v>
      </c>
      <c r="F59" s="204" t="s">
        <v>11</v>
      </c>
      <c r="G59" s="17" t="s">
        <v>11</v>
      </c>
      <c r="H59" s="17" t="s">
        <v>11</v>
      </c>
      <c r="I59" s="25"/>
      <c r="J59" s="7"/>
    </row>
    <row r="60" spans="1:10" s="6" customFormat="1" ht="242.25" customHeight="1">
      <c r="A60" s="5">
        <v>53</v>
      </c>
      <c r="B60" s="14" t="s">
        <v>36</v>
      </c>
      <c r="C60" s="23" t="s">
        <v>11</v>
      </c>
      <c r="D60" s="7" t="s">
        <v>11</v>
      </c>
      <c r="E60" s="23" t="s">
        <v>11</v>
      </c>
      <c r="F60" s="40" t="s">
        <v>11</v>
      </c>
      <c r="G60" s="23" t="s">
        <v>11</v>
      </c>
      <c r="H60" s="23" t="s">
        <v>11</v>
      </c>
      <c r="I60" s="198"/>
      <c r="J60" s="25" t="s">
        <v>702</v>
      </c>
    </row>
    <row r="61" spans="1:10" s="30" customFormat="1" ht="50.25" customHeight="1">
      <c r="A61" s="26">
        <v>54</v>
      </c>
      <c r="B61" s="39" t="s">
        <v>489</v>
      </c>
      <c r="C61" s="40">
        <f t="shared" ref="C61:G61" si="18">SUM(C62)</f>
        <v>6530.8159999999998</v>
      </c>
      <c r="D61" s="40">
        <f t="shared" si="18"/>
        <v>1277</v>
      </c>
      <c r="E61" s="40">
        <f t="shared" si="18"/>
        <v>695</v>
      </c>
      <c r="F61" s="40">
        <f t="shared" si="18"/>
        <v>1233.2</v>
      </c>
      <c r="G61" s="40">
        <f t="shared" si="18"/>
        <v>1612.808</v>
      </c>
      <c r="H61" s="40">
        <v>1612.808</v>
      </c>
      <c r="I61" s="40">
        <v>100</v>
      </c>
      <c r="J61" s="400" t="s">
        <v>694</v>
      </c>
    </row>
    <row r="62" spans="1:10" s="30" customFormat="1" ht="24.75" customHeight="1">
      <c r="A62" s="26">
        <v>55</v>
      </c>
      <c r="B62" s="39" t="s">
        <v>10</v>
      </c>
      <c r="C62" s="40">
        <f>SUM(D62:I62)</f>
        <v>6530.8159999999998</v>
      </c>
      <c r="D62" s="41">
        <v>1277</v>
      </c>
      <c r="E62" s="41">
        <v>695</v>
      </c>
      <c r="F62" s="41">
        <v>1233.2</v>
      </c>
      <c r="G62" s="41">
        <v>1612.808</v>
      </c>
      <c r="H62" s="41">
        <v>1612.808</v>
      </c>
      <c r="I62" s="41">
        <v>100</v>
      </c>
      <c r="J62" s="316"/>
    </row>
    <row r="63" spans="1:10" s="30" customFormat="1" ht="30.75" customHeight="1">
      <c r="A63" s="289">
        <v>56</v>
      </c>
      <c r="B63" s="406" t="s">
        <v>348</v>
      </c>
      <c r="C63" s="408"/>
      <c r="D63" s="408"/>
      <c r="E63" s="408"/>
      <c r="F63" s="408"/>
      <c r="G63" s="408"/>
      <c r="H63" s="408"/>
      <c r="I63" s="408"/>
      <c r="J63" s="409"/>
    </row>
    <row r="64" spans="1:10" s="6" customFormat="1" ht="22.5" customHeight="1">
      <c r="A64" s="5">
        <v>57</v>
      </c>
      <c r="B64" s="20" t="s">
        <v>50</v>
      </c>
      <c r="C64" s="11">
        <f>SUM(C65)</f>
        <v>9796.76</v>
      </c>
      <c r="D64" s="11">
        <f t="shared" ref="D64:I64" si="19">SUM(D65)</f>
        <v>4887</v>
      </c>
      <c r="E64" s="11">
        <f t="shared" si="19"/>
        <v>1848.6</v>
      </c>
      <c r="F64" s="38">
        <f t="shared" si="19"/>
        <v>1688.3</v>
      </c>
      <c r="G64" s="11">
        <f t="shared" si="19"/>
        <v>587.72</v>
      </c>
      <c r="H64" s="11">
        <f t="shared" si="19"/>
        <v>585.14</v>
      </c>
      <c r="I64" s="11">
        <f t="shared" si="19"/>
        <v>99.56</v>
      </c>
      <c r="J64" s="21" t="s">
        <v>67</v>
      </c>
    </row>
    <row r="65" spans="1:10" s="6" customFormat="1" ht="22.5" customHeight="1">
      <c r="A65" s="5">
        <v>58</v>
      </c>
      <c r="B65" s="20" t="s">
        <v>63</v>
      </c>
      <c r="C65" s="11">
        <f t="shared" ref="C65:H65" si="20">SUM(C66,C67,C68)</f>
        <v>9796.76</v>
      </c>
      <c r="D65" s="11">
        <f t="shared" si="20"/>
        <v>4887</v>
      </c>
      <c r="E65" s="11">
        <f t="shared" si="20"/>
        <v>1848.6</v>
      </c>
      <c r="F65" s="38">
        <f t="shared" si="20"/>
        <v>1688.3</v>
      </c>
      <c r="G65" s="11">
        <f t="shared" si="20"/>
        <v>587.72</v>
      </c>
      <c r="H65" s="11">
        <f t="shared" si="20"/>
        <v>585.14</v>
      </c>
      <c r="I65" s="11">
        <v>99.56</v>
      </c>
      <c r="J65" s="21"/>
    </row>
    <row r="66" spans="1:10" s="30" customFormat="1" ht="20.25" customHeight="1">
      <c r="A66" s="5">
        <v>59</v>
      </c>
      <c r="B66" s="37" t="s">
        <v>9</v>
      </c>
      <c r="C66" s="38">
        <f>SUM(C73+C79+C82+C91)</f>
        <v>1619.3400000000001</v>
      </c>
      <c r="D66" s="38">
        <f t="shared" ref="D66:I66" si="21">SUM(D73+D79+D82+D91)</f>
        <v>270</v>
      </c>
      <c r="E66" s="38">
        <f t="shared" si="21"/>
        <v>137.6</v>
      </c>
      <c r="F66" s="38">
        <f t="shared" si="21"/>
        <v>374.3</v>
      </c>
      <c r="G66" s="38">
        <f t="shared" si="21"/>
        <v>368.72</v>
      </c>
      <c r="H66" s="38">
        <f t="shared" si="21"/>
        <v>368.72</v>
      </c>
      <c r="I66" s="38">
        <f t="shared" si="21"/>
        <v>100</v>
      </c>
      <c r="J66" s="92"/>
    </row>
    <row r="67" spans="1:10" s="6" customFormat="1" ht="16.5" customHeight="1">
      <c r="A67" s="5">
        <v>60</v>
      </c>
      <c r="B67" s="37" t="s">
        <v>10</v>
      </c>
      <c r="C67" s="38">
        <f>SUM(C74+C77+C80+C83+C92)</f>
        <v>1177.42</v>
      </c>
      <c r="D67" s="38">
        <f t="shared" ref="D67:I67" si="22">SUM(D74+D77+D80+D83+D92)</f>
        <v>217</v>
      </c>
      <c r="E67" s="38">
        <f t="shared" si="22"/>
        <v>211</v>
      </c>
      <c r="F67" s="38">
        <f t="shared" si="22"/>
        <v>214</v>
      </c>
      <c r="G67" s="38">
        <f t="shared" si="22"/>
        <v>219</v>
      </c>
      <c r="H67" s="38">
        <f t="shared" si="22"/>
        <v>216.42</v>
      </c>
      <c r="I67" s="38">
        <f t="shared" si="22"/>
        <v>100</v>
      </c>
      <c r="J67" s="92"/>
    </row>
    <row r="68" spans="1:10" s="6" customFormat="1" ht="22.5" customHeight="1">
      <c r="A68" s="5">
        <v>61</v>
      </c>
      <c r="B68" s="37" t="s">
        <v>51</v>
      </c>
      <c r="C68" s="38">
        <f t="shared" ref="C68:I68" si="23">SUM(C84)</f>
        <v>7000</v>
      </c>
      <c r="D68" s="38">
        <f t="shared" si="23"/>
        <v>4400</v>
      </c>
      <c r="E68" s="38">
        <f t="shared" si="23"/>
        <v>1500</v>
      </c>
      <c r="F68" s="38">
        <f t="shared" si="23"/>
        <v>1100</v>
      </c>
      <c r="G68" s="38">
        <f t="shared" si="23"/>
        <v>0</v>
      </c>
      <c r="H68" s="38">
        <f t="shared" si="23"/>
        <v>0</v>
      </c>
      <c r="I68" s="38">
        <f t="shared" si="23"/>
        <v>0</v>
      </c>
      <c r="J68" s="92"/>
    </row>
    <row r="69" spans="1:10" s="24" customFormat="1" ht="67.5" customHeight="1">
      <c r="A69" s="5">
        <v>62</v>
      </c>
      <c r="B69" s="39" t="s">
        <v>52</v>
      </c>
      <c r="C69" s="40" t="s">
        <v>11</v>
      </c>
      <c r="D69" s="40" t="s">
        <v>11</v>
      </c>
      <c r="E69" s="40" t="s">
        <v>11</v>
      </c>
      <c r="F69" s="40" t="s">
        <v>11</v>
      </c>
      <c r="G69" s="40" t="s">
        <v>11</v>
      </c>
      <c r="H69" s="40" t="s">
        <v>11</v>
      </c>
      <c r="I69" s="40"/>
      <c r="J69" s="40"/>
    </row>
    <row r="70" spans="1:10" s="6" customFormat="1" ht="42.75" customHeight="1">
      <c r="A70" s="5">
        <v>63</v>
      </c>
      <c r="B70" s="39" t="s">
        <v>53</v>
      </c>
      <c r="C70" s="40" t="s">
        <v>11</v>
      </c>
      <c r="D70" s="40" t="s">
        <v>11</v>
      </c>
      <c r="E70" s="40" t="s">
        <v>11</v>
      </c>
      <c r="F70" s="40" t="s">
        <v>11</v>
      </c>
      <c r="G70" s="40" t="s">
        <v>11</v>
      </c>
      <c r="H70" s="40" t="s">
        <v>11</v>
      </c>
      <c r="I70" s="40"/>
      <c r="J70" s="40"/>
    </row>
    <row r="71" spans="1:10" s="6" customFormat="1" ht="78" customHeight="1">
      <c r="A71" s="5">
        <v>64</v>
      </c>
      <c r="B71" s="39" t="s">
        <v>54</v>
      </c>
      <c r="C71" s="40" t="s">
        <v>11</v>
      </c>
      <c r="D71" s="40" t="s">
        <v>11</v>
      </c>
      <c r="E71" s="40" t="s">
        <v>11</v>
      </c>
      <c r="F71" s="40" t="s">
        <v>11</v>
      </c>
      <c r="G71" s="40" t="s">
        <v>11</v>
      </c>
      <c r="H71" s="40" t="s">
        <v>11</v>
      </c>
      <c r="I71" s="40"/>
      <c r="J71" s="40"/>
    </row>
    <row r="72" spans="1:10" s="6" customFormat="1" ht="95.25" customHeight="1">
      <c r="A72" s="5">
        <v>65</v>
      </c>
      <c r="B72" s="39" t="s">
        <v>55</v>
      </c>
      <c r="C72" s="40">
        <f t="shared" ref="C72:H72" si="24">SUM(C73:C74)</f>
        <v>16</v>
      </c>
      <c r="D72" s="40">
        <f t="shared" si="24"/>
        <v>8</v>
      </c>
      <c r="E72" s="40">
        <f t="shared" si="24"/>
        <v>0</v>
      </c>
      <c r="F72" s="40">
        <f t="shared" si="24"/>
        <v>8</v>
      </c>
      <c r="G72" s="40">
        <f t="shared" si="24"/>
        <v>0</v>
      </c>
      <c r="H72" s="40">
        <f t="shared" si="24"/>
        <v>0</v>
      </c>
      <c r="I72" s="40">
        <v>0</v>
      </c>
      <c r="J72" s="94"/>
    </row>
    <row r="73" spans="1:10" s="6" customFormat="1">
      <c r="A73" s="5">
        <v>66</v>
      </c>
      <c r="B73" s="39" t="s">
        <v>9</v>
      </c>
      <c r="C73" s="40">
        <f>SUM(D73:H73)</f>
        <v>0</v>
      </c>
      <c r="D73" s="41"/>
      <c r="E73" s="41"/>
      <c r="F73" s="41"/>
      <c r="G73" s="41"/>
      <c r="H73" s="41"/>
      <c r="I73" s="41"/>
      <c r="J73" s="92"/>
    </row>
    <row r="74" spans="1:10" s="6" customFormat="1" ht="17.25" customHeight="1">
      <c r="A74" s="5">
        <v>67</v>
      </c>
      <c r="B74" s="39" t="s">
        <v>10</v>
      </c>
      <c r="C74" s="40">
        <f>SUM(D74:I74)</f>
        <v>16</v>
      </c>
      <c r="D74" s="41">
        <v>8</v>
      </c>
      <c r="E74" s="41">
        <v>0</v>
      </c>
      <c r="F74" s="41">
        <v>8</v>
      </c>
      <c r="G74" s="41">
        <v>0</v>
      </c>
      <c r="H74" s="41">
        <v>0</v>
      </c>
      <c r="I74" s="41">
        <v>0</v>
      </c>
      <c r="J74" s="92"/>
    </row>
    <row r="75" spans="1:10" s="6" customFormat="1" ht="67.5" customHeight="1">
      <c r="A75" s="5">
        <v>68</v>
      </c>
      <c r="B75" s="39" t="s">
        <v>56</v>
      </c>
      <c r="C75" s="40">
        <f t="shared" ref="C75:H75" si="25">SUM(C76:C77)</f>
        <v>29.42</v>
      </c>
      <c r="D75" s="40">
        <f t="shared" si="25"/>
        <v>9</v>
      </c>
      <c r="E75" s="40">
        <f t="shared" si="25"/>
        <v>4</v>
      </c>
      <c r="F75" s="40">
        <f t="shared" si="25"/>
        <v>9</v>
      </c>
      <c r="G75" s="40">
        <f t="shared" si="25"/>
        <v>5</v>
      </c>
      <c r="H75" s="40">
        <f t="shared" si="25"/>
        <v>2.42</v>
      </c>
      <c r="I75" s="40">
        <v>0</v>
      </c>
      <c r="J75" s="94"/>
    </row>
    <row r="76" spans="1:10" s="6" customFormat="1" ht="16.5" customHeight="1">
      <c r="A76" s="5">
        <v>69</v>
      </c>
      <c r="B76" s="39" t="s">
        <v>9</v>
      </c>
      <c r="C76" s="40"/>
      <c r="D76" s="41"/>
      <c r="E76" s="41"/>
      <c r="F76" s="41"/>
      <c r="G76" s="41"/>
      <c r="H76" s="41"/>
      <c r="I76" s="41"/>
      <c r="J76" s="92"/>
    </row>
    <row r="77" spans="1:10" s="6" customFormat="1">
      <c r="A77" s="5">
        <v>70</v>
      </c>
      <c r="B77" s="39" t="s">
        <v>10</v>
      </c>
      <c r="C77" s="40">
        <f>SUM(D77:I77)</f>
        <v>29.42</v>
      </c>
      <c r="D77" s="41">
        <v>9</v>
      </c>
      <c r="E77" s="41">
        <v>4</v>
      </c>
      <c r="F77" s="41">
        <v>9</v>
      </c>
      <c r="G77" s="41">
        <v>5</v>
      </c>
      <c r="H77" s="41">
        <v>2.42</v>
      </c>
      <c r="I77" s="41">
        <v>0</v>
      </c>
      <c r="J77" s="92"/>
    </row>
    <row r="78" spans="1:10" s="30" customFormat="1" ht="102">
      <c r="A78" s="5">
        <v>71</v>
      </c>
      <c r="B78" s="39" t="s">
        <v>43</v>
      </c>
      <c r="C78" s="40">
        <f>SUM(D78:I78)</f>
        <v>240.9</v>
      </c>
      <c r="D78" s="40">
        <f>SUM(D79:D80)</f>
        <v>141</v>
      </c>
      <c r="E78" s="40">
        <f>SUM(E79:E80)</f>
        <v>99.9</v>
      </c>
      <c r="F78" s="40">
        <f>SUM(F79:F80)</f>
        <v>0</v>
      </c>
      <c r="G78" s="40">
        <f>SUM(G79:G80)</f>
        <v>0</v>
      </c>
      <c r="H78" s="40">
        <f>SUM(H79:H80)</f>
        <v>0</v>
      </c>
      <c r="I78" s="40">
        <v>0</v>
      </c>
      <c r="J78" s="40"/>
    </row>
    <row r="79" spans="1:10" s="30" customFormat="1">
      <c r="A79" s="5">
        <v>72</v>
      </c>
      <c r="B79" s="39" t="s">
        <v>9</v>
      </c>
      <c r="C79" s="40">
        <f>SUM(D79:I79)</f>
        <v>120.9</v>
      </c>
      <c r="D79" s="40">
        <v>81</v>
      </c>
      <c r="E79" s="40">
        <v>39.9</v>
      </c>
      <c r="F79" s="40">
        <v>0</v>
      </c>
      <c r="G79" s="40">
        <v>0</v>
      </c>
      <c r="H79" s="40">
        <v>0</v>
      </c>
      <c r="I79" s="40"/>
      <c r="J79" s="92"/>
    </row>
    <row r="80" spans="1:10" s="30" customFormat="1">
      <c r="A80" s="5">
        <v>73</v>
      </c>
      <c r="B80" s="39" t="s">
        <v>10</v>
      </c>
      <c r="C80" s="40">
        <f>SUM(D80:I80)</f>
        <v>120</v>
      </c>
      <c r="D80" s="40">
        <v>60</v>
      </c>
      <c r="E80" s="40">
        <v>60</v>
      </c>
      <c r="F80" s="40">
        <v>0</v>
      </c>
      <c r="G80" s="40">
        <v>0</v>
      </c>
      <c r="H80" s="40">
        <v>0</v>
      </c>
      <c r="I80" s="40">
        <v>0</v>
      </c>
      <c r="J80" s="92"/>
    </row>
    <row r="81" spans="1:10" s="30" customFormat="1" ht="269.25" customHeight="1">
      <c r="A81" s="26">
        <v>74</v>
      </c>
      <c r="B81" s="39" t="s">
        <v>591</v>
      </c>
      <c r="C81" s="40">
        <f t="shared" ref="C81:I81" si="26">SUM(C82:C83)</f>
        <v>573.70000000000005</v>
      </c>
      <c r="D81" s="40">
        <f t="shared" si="26"/>
        <v>329</v>
      </c>
      <c r="E81" s="40">
        <f t="shared" si="26"/>
        <v>244.7</v>
      </c>
      <c r="F81" s="40">
        <f t="shared" si="26"/>
        <v>0</v>
      </c>
      <c r="G81" s="40">
        <f t="shared" si="26"/>
        <v>0</v>
      </c>
      <c r="H81" s="40">
        <f t="shared" si="26"/>
        <v>0</v>
      </c>
      <c r="I81" s="40">
        <f t="shared" si="26"/>
        <v>0</v>
      </c>
      <c r="J81" s="95"/>
    </row>
    <row r="82" spans="1:10" s="30" customFormat="1">
      <c r="A82" s="26">
        <v>75</v>
      </c>
      <c r="B82" s="39" t="s">
        <v>9</v>
      </c>
      <c r="C82" s="40">
        <f>SUM(D82:I82)</f>
        <v>286.7</v>
      </c>
      <c r="D82" s="41">
        <v>189</v>
      </c>
      <c r="E82" s="41">
        <v>97.7</v>
      </c>
      <c r="F82" s="41">
        <v>0</v>
      </c>
      <c r="G82" s="41">
        <v>0</v>
      </c>
      <c r="H82" s="41">
        <v>0</v>
      </c>
      <c r="I82" s="41">
        <v>0</v>
      </c>
      <c r="J82" s="254"/>
    </row>
    <row r="83" spans="1:10" s="30" customFormat="1" ht="18" customHeight="1">
      <c r="A83" s="26">
        <v>76</v>
      </c>
      <c r="B83" s="39" t="s">
        <v>10</v>
      </c>
      <c r="C83" s="40">
        <f>SUM(D83:I83)</f>
        <v>287</v>
      </c>
      <c r="D83" s="41">
        <v>140</v>
      </c>
      <c r="E83" s="40">
        <v>147</v>
      </c>
      <c r="F83" s="40">
        <v>0</v>
      </c>
      <c r="G83" s="40">
        <v>0</v>
      </c>
      <c r="H83" s="40">
        <v>0</v>
      </c>
      <c r="I83" s="40">
        <v>0</v>
      </c>
      <c r="J83" s="254"/>
    </row>
    <row r="84" spans="1:10" s="6" customFormat="1" ht="51">
      <c r="A84" s="5">
        <v>77</v>
      </c>
      <c r="B84" s="39" t="s">
        <v>57</v>
      </c>
      <c r="C84" s="40">
        <f t="shared" ref="C84:H84" si="27">SUM(C85)</f>
        <v>7000</v>
      </c>
      <c r="D84" s="40">
        <f t="shared" si="27"/>
        <v>4400</v>
      </c>
      <c r="E84" s="40">
        <f t="shared" si="27"/>
        <v>1500</v>
      </c>
      <c r="F84" s="40">
        <f t="shared" si="27"/>
        <v>1100</v>
      </c>
      <c r="G84" s="40">
        <f t="shared" si="27"/>
        <v>0</v>
      </c>
      <c r="H84" s="40">
        <f t="shared" si="27"/>
        <v>0</v>
      </c>
      <c r="I84" s="40">
        <v>0</v>
      </c>
      <c r="J84" s="94"/>
    </row>
    <row r="85" spans="1:10" s="6" customFormat="1">
      <c r="A85" s="5">
        <v>78</v>
      </c>
      <c r="B85" s="39" t="s">
        <v>51</v>
      </c>
      <c r="C85" s="40">
        <f>SUM(D85:I85)</f>
        <v>7000</v>
      </c>
      <c r="D85" s="41">
        <v>4400</v>
      </c>
      <c r="E85" s="41">
        <v>1500</v>
      </c>
      <c r="F85" s="41">
        <v>1100</v>
      </c>
      <c r="G85" s="41">
        <v>0</v>
      </c>
      <c r="H85" s="41">
        <v>0</v>
      </c>
      <c r="I85" s="41">
        <v>0</v>
      </c>
      <c r="J85" s="92"/>
    </row>
    <row r="86" spans="1:10" s="6" customFormat="1" ht="76.5" customHeight="1">
      <c r="A86" s="5">
        <v>79</v>
      </c>
      <c r="B86" s="39" t="s">
        <v>58</v>
      </c>
      <c r="C86" s="40" t="s">
        <v>11</v>
      </c>
      <c r="D86" s="40" t="s">
        <v>11</v>
      </c>
      <c r="E86" s="40" t="s">
        <v>11</v>
      </c>
      <c r="F86" s="40" t="s">
        <v>11</v>
      </c>
      <c r="G86" s="40" t="s">
        <v>11</v>
      </c>
      <c r="H86" s="40" t="s">
        <v>11</v>
      </c>
      <c r="I86" s="40" t="s">
        <v>11</v>
      </c>
      <c r="J86" s="96"/>
    </row>
    <row r="87" spans="1:10" s="6" customFormat="1" ht="152.25" customHeight="1">
      <c r="A87" s="5">
        <v>80</v>
      </c>
      <c r="B87" s="39" t="s">
        <v>59</v>
      </c>
      <c r="C87" s="40" t="s">
        <v>11</v>
      </c>
      <c r="D87" s="40" t="s">
        <v>11</v>
      </c>
      <c r="E87" s="40" t="s">
        <v>11</v>
      </c>
      <c r="F87" s="40" t="s">
        <v>11</v>
      </c>
      <c r="G87" s="40" t="s">
        <v>11</v>
      </c>
      <c r="H87" s="40" t="s">
        <v>11</v>
      </c>
      <c r="I87" s="40" t="s">
        <v>11</v>
      </c>
      <c r="J87" s="41"/>
    </row>
    <row r="88" spans="1:10" s="6" customFormat="1" ht="93.75" customHeight="1">
      <c r="A88" s="5">
        <v>81</v>
      </c>
      <c r="B88" s="39" t="s">
        <v>60</v>
      </c>
      <c r="C88" s="40" t="s">
        <v>11</v>
      </c>
      <c r="D88" s="40" t="s">
        <v>11</v>
      </c>
      <c r="E88" s="40" t="s">
        <v>11</v>
      </c>
      <c r="F88" s="40" t="s">
        <v>11</v>
      </c>
      <c r="G88" s="40" t="s">
        <v>11</v>
      </c>
      <c r="H88" s="40" t="s">
        <v>11</v>
      </c>
      <c r="I88" s="40" t="s">
        <v>11</v>
      </c>
      <c r="J88" s="41"/>
    </row>
    <row r="89" spans="1:10" s="6" customFormat="1" ht="285.75" customHeight="1">
      <c r="A89" s="5">
        <v>82</v>
      </c>
      <c r="B89" s="39" t="s">
        <v>44</v>
      </c>
      <c r="C89" s="40" t="s">
        <v>11</v>
      </c>
      <c r="D89" s="40" t="s">
        <v>11</v>
      </c>
      <c r="E89" s="40" t="s">
        <v>11</v>
      </c>
      <c r="F89" s="40" t="s">
        <v>11</v>
      </c>
      <c r="G89" s="40" t="s">
        <v>11</v>
      </c>
      <c r="H89" s="40" t="s">
        <v>11</v>
      </c>
      <c r="I89" s="40" t="s">
        <v>11</v>
      </c>
      <c r="J89" s="41"/>
    </row>
    <row r="90" spans="1:10" s="6" customFormat="1" ht="75" customHeight="1">
      <c r="A90" s="26">
        <v>83</v>
      </c>
      <c r="B90" s="97" t="s">
        <v>484</v>
      </c>
      <c r="C90" s="40">
        <f>SUM(D90:H90)</f>
        <v>1736.74</v>
      </c>
      <c r="D90" s="40">
        <f t="shared" ref="D90:H90" si="28">SUM(D91:D92)</f>
        <v>0</v>
      </c>
      <c r="E90" s="40">
        <f t="shared" si="28"/>
        <v>0</v>
      </c>
      <c r="F90" s="40">
        <f t="shared" si="28"/>
        <v>571.29999999999995</v>
      </c>
      <c r="G90" s="40">
        <f t="shared" si="28"/>
        <v>582.72</v>
      </c>
      <c r="H90" s="40">
        <f t="shared" si="28"/>
        <v>582.72</v>
      </c>
      <c r="I90" s="40">
        <v>100</v>
      </c>
      <c r="J90" s="400" t="s">
        <v>646</v>
      </c>
    </row>
    <row r="91" spans="1:10" s="6" customFormat="1" ht="19.5" customHeight="1">
      <c r="A91" s="26">
        <v>84</v>
      </c>
      <c r="B91" s="97" t="s">
        <v>9</v>
      </c>
      <c r="C91" s="40">
        <f>SUM(D91:I91)</f>
        <v>1211.74</v>
      </c>
      <c r="D91" s="40">
        <v>0</v>
      </c>
      <c r="E91" s="40">
        <v>0</v>
      </c>
      <c r="F91" s="40">
        <v>374.3</v>
      </c>
      <c r="G91" s="40">
        <v>368.72</v>
      </c>
      <c r="H91" s="40">
        <v>368.72</v>
      </c>
      <c r="I91" s="40">
        <v>100</v>
      </c>
      <c r="J91" s="315"/>
    </row>
    <row r="92" spans="1:10" s="6" customFormat="1" ht="19.5" customHeight="1">
      <c r="A92" s="26">
        <v>85</v>
      </c>
      <c r="B92" s="97" t="s">
        <v>10</v>
      </c>
      <c r="C92" s="40">
        <f>SUM(D92:I92)</f>
        <v>725</v>
      </c>
      <c r="D92" s="40">
        <v>0</v>
      </c>
      <c r="E92" s="40">
        <v>0</v>
      </c>
      <c r="F92" s="40">
        <v>197</v>
      </c>
      <c r="G92" s="40">
        <v>214</v>
      </c>
      <c r="H92" s="40">
        <v>214</v>
      </c>
      <c r="I92" s="40">
        <v>100</v>
      </c>
      <c r="J92" s="316"/>
    </row>
    <row r="93" spans="1:10" s="30" customFormat="1" ht="22.5" customHeight="1">
      <c r="A93" s="289">
        <v>86</v>
      </c>
      <c r="B93" s="410" t="s">
        <v>347</v>
      </c>
      <c r="C93" s="410"/>
      <c r="D93" s="410"/>
      <c r="E93" s="410"/>
      <c r="F93" s="410"/>
      <c r="G93" s="410"/>
      <c r="H93" s="410"/>
      <c r="I93" s="410"/>
      <c r="J93" s="411"/>
    </row>
    <row r="94" spans="1:10" s="30" customFormat="1">
      <c r="A94" s="26">
        <v>87</v>
      </c>
      <c r="B94" s="27" t="s">
        <v>68</v>
      </c>
      <c r="C94" s="42" t="e">
        <f t="shared" ref="C94:G94" si="29">SUM(C97:C99)</f>
        <v>#REF!</v>
      </c>
      <c r="D94" s="42" t="e">
        <f t="shared" si="29"/>
        <v>#REF!</v>
      </c>
      <c r="E94" s="42" t="e">
        <f t="shared" si="29"/>
        <v>#REF!</v>
      </c>
      <c r="F94" s="42" t="e">
        <f t="shared" si="29"/>
        <v>#REF!</v>
      </c>
      <c r="G94" s="42">
        <f t="shared" si="29"/>
        <v>128492.59999999998</v>
      </c>
      <c r="H94" s="42">
        <f>SUM(H97:H99)</f>
        <v>122183.54</v>
      </c>
      <c r="I94" s="42">
        <v>81.3</v>
      </c>
      <c r="J94" s="320"/>
    </row>
    <row r="95" spans="1:10" s="30" customFormat="1" ht="13.5" customHeight="1">
      <c r="A95" s="26">
        <v>88</v>
      </c>
      <c r="B95" s="27" t="s">
        <v>66</v>
      </c>
      <c r="C95" s="42" t="e">
        <f t="shared" ref="C95:G95" si="30">SUM(C97:C99)</f>
        <v>#REF!</v>
      </c>
      <c r="D95" s="42" t="e">
        <f t="shared" si="30"/>
        <v>#REF!</v>
      </c>
      <c r="E95" s="42" t="e">
        <f t="shared" si="30"/>
        <v>#REF!</v>
      </c>
      <c r="F95" s="42" t="e">
        <f t="shared" si="30"/>
        <v>#REF!</v>
      </c>
      <c r="G95" s="42">
        <f t="shared" si="30"/>
        <v>128492.59999999998</v>
      </c>
      <c r="H95" s="42">
        <f>SUM(H97:H99)</f>
        <v>122183.54</v>
      </c>
      <c r="I95" s="42">
        <v>81.3</v>
      </c>
      <c r="J95" s="320"/>
    </row>
    <row r="96" spans="1:10" s="30" customFormat="1" ht="14.25" customHeight="1">
      <c r="A96" s="26">
        <v>89</v>
      </c>
      <c r="B96" s="27" t="s">
        <v>45</v>
      </c>
      <c r="C96" s="42"/>
      <c r="D96" s="42"/>
      <c r="E96" s="42"/>
      <c r="F96" s="42"/>
      <c r="G96" s="42"/>
      <c r="H96" s="42"/>
      <c r="I96" s="42"/>
      <c r="J96" s="320"/>
    </row>
    <row r="97" spans="1:10" s="30" customFormat="1">
      <c r="A97" s="26">
        <v>90</v>
      </c>
      <c r="B97" s="27" t="s">
        <v>64</v>
      </c>
      <c r="C97" s="42" t="e">
        <f>SUM(C101,C104,C107,C110+C116+#REF!)</f>
        <v>#REF!</v>
      </c>
      <c r="D97" s="42" t="e">
        <f>SUM(D101,D104,D107,D110+D116+#REF!)</f>
        <v>#REF!</v>
      </c>
      <c r="E97" s="42" t="e">
        <f>SUM(E101,E104,E107,E110+E116+#REF!)</f>
        <v>#REF!</v>
      </c>
      <c r="F97" s="42" t="e">
        <f>SUM(F101,F104,F107,F110+F116+#REF!)</f>
        <v>#REF!</v>
      </c>
      <c r="G97" s="42">
        <f>SUM(G101,G104,G107,G110,G113,G116,G122)</f>
        <v>12415</v>
      </c>
      <c r="H97" s="42">
        <f>SUM(H101,H104,H107,H110,H113,H116,H122)</f>
        <v>8756.4</v>
      </c>
      <c r="I97" s="42">
        <v>56.3</v>
      </c>
      <c r="J97" s="254"/>
    </row>
    <row r="98" spans="1:10" s="30" customFormat="1">
      <c r="A98" s="26">
        <v>91</v>
      </c>
      <c r="B98" s="27" t="s">
        <v>65</v>
      </c>
      <c r="C98" s="42">
        <f>SUM(C102,C105,C108,C111+C114)</f>
        <v>529572.44799999997</v>
      </c>
      <c r="D98" s="42">
        <f>SUM(D102,D105,D108,D111)</f>
        <v>102845.018</v>
      </c>
      <c r="E98" s="42">
        <f>SUM(E102,E105,E108,E111)</f>
        <v>102705</v>
      </c>
      <c r="F98" s="42">
        <f>SUM(F102,F105,F108,F111+F114)</f>
        <v>108159</v>
      </c>
      <c r="G98" s="42">
        <f>SUM(G102,G105,G108,G111+G114)</f>
        <v>109108.69999999998</v>
      </c>
      <c r="H98" s="42">
        <f>SUM(H102,H105,H108,H111,H114)</f>
        <v>106461.5</v>
      </c>
      <c r="I98" s="42">
        <v>84.6</v>
      </c>
      <c r="J98" s="254"/>
    </row>
    <row r="99" spans="1:10" s="30" customFormat="1" ht="13.5" customHeight="1">
      <c r="A99" s="26">
        <v>92</v>
      </c>
      <c r="B99" s="27" t="s">
        <v>10</v>
      </c>
      <c r="C99" s="42">
        <f>SUM(C118,C120)</f>
        <v>32842.460000000006</v>
      </c>
      <c r="D99" s="42">
        <f t="shared" ref="D99:H99" si="31">SUM(D118,D120)</f>
        <v>6109.71</v>
      </c>
      <c r="E99" s="42">
        <f t="shared" si="31"/>
        <v>6398.0999999999995</v>
      </c>
      <c r="F99" s="42">
        <f t="shared" si="31"/>
        <v>6200.17</v>
      </c>
      <c r="G99" s="42">
        <f t="shared" si="31"/>
        <v>6968.9</v>
      </c>
      <c r="H99" s="42">
        <f t="shared" si="31"/>
        <v>6965.64</v>
      </c>
      <c r="I99" s="42">
        <v>80.3</v>
      </c>
      <c r="J99" s="254"/>
    </row>
    <row r="100" spans="1:10" s="6" customFormat="1" ht="45" customHeight="1">
      <c r="A100" s="26">
        <v>93</v>
      </c>
      <c r="B100" s="33" t="s">
        <v>336</v>
      </c>
      <c r="C100" s="92">
        <f t="shared" ref="C100:H100" si="32">SUM(C101:C102)</f>
        <v>138858.20000000001</v>
      </c>
      <c r="D100" s="92">
        <f t="shared" si="32"/>
        <v>69408.600000000006</v>
      </c>
      <c r="E100" s="92">
        <f t="shared" si="32"/>
        <v>69449.600000000006</v>
      </c>
      <c r="F100" s="202">
        <f t="shared" si="32"/>
        <v>0</v>
      </c>
      <c r="G100" s="92">
        <f t="shared" si="32"/>
        <v>0</v>
      </c>
      <c r="H100" s="92">
        <f t="shared" si="32"/>
        <v>0</v>
      </c>
      <c r="I100" s="199">
        <v>0</v>
      </c>
      <c r="J100" s="92"/>
    </row>
    <row r="101" spans="1:10" s="6" customFormat="1" ht="14.25" customHeight="1">
      <c r="A101" s="26">
        <v>94</v>
      </c>
      <c r="B101" s="33" t="s">
        <v>64</v>
      </c>
      <c r="C101" s="92">
        <f>SUM(D101:I101)</f>
        <v>21194.6</v>
      </c>
      <c r="D101" s="92">
        <v>11747</v>
      </c>
      <c r="E101" s="92">
        <v>9447.6</v>
      </c>
      <c r="F101" s="202">
        <v>0</v>
      </c>
      <c r="G101" s="92">
        <v>0</v>
      </c>
      <c r="H101" s="92">
        <v>0</v>
      </c>
      <c r="I101" s="199">
        <v>0</v>
      </c>
      <c r="J101" s="92"/>
    </row>
    <row r="102" spans="1:10" s="6" customFormat="1">
      <c r="A102" s="26">
        <v>95</v>
      </c>
      <c r="B102" s="33" t="s">
        <v>65</v>
      </c>
      <c r="C102" s="199">
        <f>SUM(D102:I102)</f>
        <v>117663.6</v>
      </c>
      <c r="D102" s="92">
        <v>57661.599999999999</v>
      </c>
      <c r="E102" s="92">
        <v>60002</v>
      </c>
      <c r="F102" s="202">
        <v>0</v>
      </c>
      <c r="G102" s="92">
        <v>0</v>
      </c>
      <c r="H102" s="92">
        <v>0</v>
      </c>
      <c r="I102" s="199">
        <v>0</v>
      </c>
      <c r="J102" s="92"/>
    </row>
    <row r="103" spans="1:10" s="6" customFormat="1" ht="39" customHeight="1">
      <c r="A103" s="26">
        <v>96</v>
      </c>
      <c r="B103" s="195" t="s">
        <v>571</v>
      </c>
      <c r="C103" s="92">
        <f>SUM(C104:C105)</f>
        <v>105748.44</v>
      </c>
      <c r="D103" s="92">
        <f t="shared" ref="D103:H103" si="33">SUM(D104:D105)</f>
        <v>36585.74</v>
      </c>
      <c r="E103" s="193">
        <f t="shared" si="33"/>
        <v>31744.799999999999</v>
      </c>
      <c r="F103" s="202">
        <f t="shared" si="33"/>
        <v>37302</v>
      </c>
      <c r="G103" s="92">
        <f t="shared" si="33"/>
        <v>79.8</v>
      </c>
      <c r="H103" s="313">
        <f t="shared" si="33"/>
        <v>36.1</v>
      </c>
      <c r="I103" s="280">
        <v>0</v>
      </c>
      <c r="J103" s="92"/>
    </row>
    <row r="104" spans="1:10" s="6" customFormat="1" ht="13.5" customHeight="1">
      <c r="A104" s="26">
        <v>97</v>
      </c>
      <c r="B104" s="33" t="s">
        <v>64</v>
      </c>
      <c r="C104" s="92">
        <v>0</v>
      </c>
      <c r="D104" s="92">
        <v>0</v>
      </c>
      <c r="E104" s="92">
        <v>0</v>
      </c>
      <c r="F104" s="202">
        <v>0</v>
      </c>
      <c r="G104" s="92">
        <v>0</v>
      </c>
      <c r="H104" s="92">
        <v>0</v>
      </c>
      <c r="I104" s="199">
        <v>0</v>
      </c>
      <c r="J104" s="92"/>
    </row>
    <row r="105" spans="1:10" s="6" customFormat="1" ht="13.5" customHeight="1">
      <c r="A105" s="26">
        <v>98</v>
      </c>
      <c r="B105" s="33" t="s">
        <v>65</v>
      </c>
      <c r="C105" s="92">
        <f>SUM(D105:I105)</f>
        <v>105748.44</v>
      </c>
      <c r="D105" s="92">
        <v>36585.74</v>
      </c>
      <c r="E105" s="92">
        <v>31744.799999999999</v>
      </c>
      <c r="F105" s="202">
        <v>37302</v>
      </c>
      <c r="G105" s="92">
        <v>79.8</v>
      </c>
      <c r="H105" s="92">
        <v>36.1</v>
      </c>
      <c r="I105" s="199">
        <v>0</v>
      </c>
      <c r="J105" s="92"/>
    </row>
    <row r="106" spans="1:10" s="6" customFormat="1" ht="72" customHeight="1">
      <c r="A106" s="26">
        <v>99</v>
      </c>
      <c r="B106" s="194" t="s">
        <v>492</v>
      </c>
      <c r="C106" s="199">
        <f>SUM(D106:I106)</f>
        <v>71039.178</v>
      </c>
      <c r="D106" s="92">
        <f t="shared" ref="D106:I106" si="34">SUM(D107:D108)</f>
        <v>3206.2779999999998</v>
      </c>
      <c r="E106" s="92">
        <f t="shared" si="34"/>
        <v>3699.6</v>
      </c>
      <c r="F106" s="202">
        <f t="shared" si="34"/>
        <v>3444</v>
      </c>
      <c r="G106" s="92">
        <f t="shared" si="34"/>
        <v>30294.6</v>
      </c>
      <c r="H106" s="92">
        <f t="shared" si="34"/>
        <v>30294.7</v>
      </c>
      <c r="I106" s="280">
        <f t="shared" si="34"/>
        <v>100</v>
      </c>
      <c r="J106" s="92"/>
    </row>
    <row r="107" spans="1:10" s="6" customFormat="1">
      <c r="A107" s="26">
        <v>100</v>
      </c>
      <c r="B107" s="33" t="s">
        <v>64</v>
      </c>
      <c r="C107" s="199">
        <f>SUM(D107:H107)</f>
        <v>157.4</v>
      </c>
      <c r="D107" s="92">
        <v>0</v>
      </c>
      <c r="E107" s="92">
        <v>157.4</v>
      </c>
      <c r="F107" s="202">
        <v>0</v>
      </c>
      <c r="G107" s="92">
        <v>0</v>
      </c>
      <c r="H107" s="92">
        <v>0</v>
      </c>
      <c r="I107" s="199">
        <v>0</v>
      </c>
      <c r="J107" s="92"/>
    </row>
    <row r="108" spans="1:10" s="6" customFormat="1">
      <c r="A108" s="26">
        <v>101</v>
      </c>
      <c r="B108" s="33" t="s">
        <v>65</v>
      </c>
      <c r="C108" s="92">
        <f>SUM(D108:I108)</f>
        <v>70881.777999999991</v>
      </c>
      <c r="D108" s="92">
        <v>3206.2779999999998</v>
      </c>
      <c r="E108" s="92">
        <v>3542.2</v>
      </c>
      <c r="F108" s="202">
        <v>3444</v>
      </c>
      <c r="G108" s="92">
        <v>30294.6</v>
      </c>
      <c r="H108" s="92">
        <v>30294.7</v>
      </c>
      <c r="I108" s="199">
        <v>100</v>
      </c>
      <c r="J108" s="92"/>
    </row>
    <row r="109" spans="1:10" s="6" customFormat="1" ht="81" customHeight="1">
      <c r="A109" s="26">
        <v>102</v>
      </c>
      <c r="B109" s="33" t="s">
        <v>466</v>
      </c>
      <c r="C109" s="92">
        <f t="shared" ref="C109:H109" si="35">SUM(C110:C111)</f>
        <v>17559.399999999998</v>
      </c>
      <c r="D109" s="92">
        <f t="shared" si="35"/>
        <v>5560.4</v>
      </c>
      <c r="E109" s="92">
        <f t="shared" si="35"/>
        <v>7416</v>
      </c>
      <c r="F109" s="202">
        <f t="shared" si="35"/>
        <v>0</v>
      </c>
      <c r="G109" s="311">
        <f t="shared" si="35"/>
        <v>2293.4</v>
      </c>
      <c r="H109" s="311">
        <f t="shared" si="35"/>
        <v>2194</v>
      </c>
      <c r="I109" s="199">
        <v>0</v>
      </c>
      <c r="J109" s="92"/>
    </row>
    <row r="110" spans="1:10" s="6" customFormat="1">
      <c r="A110" s="26">
        <v>103</v>
      </c>
      <c r="B110" s="33" t="s">
        <v>64</v>
      </c>
      <c r="C110" s="92">
        <f>SUM(D110:I110)</f>
        <v>169</v>
      </c>
      <c r="D110" s="92">
        <v>169</v>
      </c>
      <c r="E110" s="92">
        <v>0</v>
      </c>
      <c r="F110" s="202">
        <v>0</v>
      </c>
      <c r="G110" s="311">
        <v>0</v>
      </c>
      <c r="H110" s="311">
        <v>0</v>
      </c>
      <c r="I110" s="199">
        <v>0</v>
      </c>
      <c r="J110" s="92"/>
    </row>
    <row r="111" spans="1:10" s="6" customFormat="1">
      <c r="A111" s="26">
        <v>104</v>
      </c>
      <c r="B111" s="33" t="s">
        <v>65</v>
      </c>
      <c r="C111" s="199">
        <f>SUM(D111:I111)</f>
        <v>17390.399999999998</v>
      </c>
      <c r="D111" s="92">
        <v>5391.4</v>
      </c>
      <c r="E111" s="92">
        <v>7416</v>
      </c>
      <c r="F111" s="202">
        <v>0</v>
      </c>
      <c r="G111" s="311">
        <v>2293.4</v>
      </c>
      <c r="H111" s="311">
        <v>2194</v>
      </c>
      <c r="I111" s="199">
        <v>95.6</v>
      </c>
      <c r="J111" s="92"/>
    </row>
    <row r="112" spans="1:10" s="6" customFormat="1" ht="76.5" customHeight="1">
      <c r="A112" s="26">
        <v>105</v>
      </c>
      <c r="B112" s="194" t="s">
        <v>490</v>
      </c>
      <c r="C112" s="199">
        <f>SUM(D112:I112)</f>
        <v>217888.22999999998</v>
      </c>
      <c r="D112" s="193">
        <f t="shared" ref="D112:F112" si="36">SUM(D114)</f>
        <v>0</v>
      </c>
      <c r="E112" s="193">
        <f t="shared" si="36"/>
        <v>0</v>
      </c>
      <c r="F112" s="202">
        <f t="shared" si="36"/>
        <v>67413</v>
      </c>
      <c r="G112" s="193">
        <f>SUM(G113,G114)</f>
        <v>76440.899999999994</v>
      </c>
      <c r="H112" s="313">
        <f>SUM(H113,H114)</f>
        <v>73936.7</v>
      </c>
      <c r="I112" s="280">
        <v>97.63</v>
      </c>
      <c r="J112" s="193"/>
    </row>
    <row r="113" spans="1:10" s="6" customFormat="1" ht="18" customHeight="1">
      <c r="A113" s="26"/>
      <c r="B113" s="312" t="s">
        <v>85</v>
      </c>
      <c r="C113" s="311"/>
      <c r="D113" s="311"/>
      <c r="E113" s="311"/>
      <c r="F113" s="311"/>
      <c r="G113" s="311">
        <v>0</v>
      </c>
      <c r="H113" s="311">
        <v>0</v>
      </c>
      <c r="I113" s="311"/>
      <c r="J113" s="311"/>
    </row>
    <row r="114" spans="1:10" s="6" customFormat="1">
      <c r="A114" s="26">
        <v>106</v>
      </c>
      <c r="B114" s="194" t="s">
        <v>9</v>
      </c>
      <c r="C114" s="199">
        <f>SUM(D114:I114)</f>
        <v>217888.22999999998</v>
      </c>
      <c r="D114" s="193"/>
      <c r="E114" s="193"/>
      <c r="F114" s="202">
        <v>67413</v>
      </c>
      <c r="G114" s="193">
        <v>76440.899999999994</v>
      </c>
      <c r="H114" s="193">
        <v>73936.7</v>
      </c>
      <c r="I114" s="199">
        <v>97.63</v>
      </c>
      <c r="J114" s="193"/>
    </row>
    <row r="115" spans="1:10" s="6" customFormat="1" ht="69.75" customHeight="1">
      <c r="A115" s="26">
        <v>107</v>
      </c>
      <c r="B115" s="194" t="s">
        <v>491</v>
      </c>
      <c r="C115" s="193">
        <f>SUM(C116)</f>
        <v>32741.4</v>
      </c>
      <c r="D115" s="193">
        <f t="shared" ref="D115:H115" si="37">SUM(D116)</f>
        <v>0</v>
      </c>
      <c r="E115" s="193">
        <f t="shared" si="37"/>
        <v>0</v>
      </c>
      <c r="F115" s="202">
        <f t="shared" si="37"/>
        <v>11570</v>
      </c>
      <c r="G115" s="193">
        <f t="shared" si="37"/>
        <v>12415</v>
      </c>
      <c r="H115" s="313">
        <f t="shared" si="37"/>
        <v>8756.4</v>
      </c>
      <c r="I115" s="280">
        <v>0</v>
      </c>
      <c r="J115" s="193"/>
    </row>
    <row r="116" spans="1:10" s="6" customFormat="1">
      <c r="A116" s="26">
        <v>108</v>
      </c>
      <c r="B116" s="194" t="s">
        <v>85</v>
      </c>
      <c r="C116" s="193">
        <f>SUM(D116:I116)</f>
        <v>32741.4</v>
      </c>
      <c r="D116" s="193"/>
      <c r="E116" s="193"/>
      <c r="F116" s="202">
        <v>11570</v>
      </c>
      <c r="G116" s="193">
        <v>12415</v>
      </c>
      <c r="H116" s="304">
        <v>8756.4</v>
      </c>
      <c r="I116" s="199">
        <v>0</v>
      </c>
      <c r="J116" s="193"/>
    </row>
    <row r="117" spans="1:10" s="30" customFormat="1" ht="28.5" customHeight="1">
      <c r="A117" s="26">
        <v>109</v>
      </c>
      <c r="B117" s="90" t="s">
        <v>486</v>
      </c>
      <c r="C117" s="220">
        <f>SUM(D117:I117)</f>
        <v>31544.270000000004</v>
      </c>
      <c r="D117" s="41">
        <f t="shared" ref="D117:H117" si="38">SUM(D118)</f>
        <v>6109.71</v>
      </c>
      <c r="E117" s="41">
        <f t="shared" si="38"/>
        <v>6194.2</v>
      </c>
      <c r="F117" s="41">
        <f t="shared" si="38"/>
        <v>5829.17</v>
      </c>
      <c r="G117" s="41">
        <f t="shared" si="38"/>
        <v>6657.2</v>
      </c>
      <c r="H117" s="41">
        <f t="shared" si="38"/>
        <v>6654.04</v>
      </c>
      <c r="I117" s="41">
        <v>99.95</v>
      </c>
      <c r="J117" s="400" t="s">
        <v>642</v>
      </c>
    </row>
    <row r="118" spans="1:10" s="30" customFormat="1" ht="16.5" customHeight="1">
      <c r="A118" s="26">
        <v>110</v>
      </c>
      <c r="B118" s="87" t="s">
        <v>10</v>
      </c>
      <c r="C118" s="220">
        <f>SUM(D118:I118)</f>
        <v>31544.270000000004</v>
      </c>
      <c r="D118" s="41">
        <v>6109.71</v>
      </c>
      <c r="E118" s="41">
        <v>6194.2</v>
      </c>
      <c r="F118" s="41">
        <v>5829.17</v>
      </c>
      <c r="G118" s="41">
        <v>6657.2</v>
      </c>
      <c r="H118" s="41">
        <v>6654.04</v>
      </c>
      <c r="I118" s="41">
        <v>99.95</v>
      </c>
      <c r="J118" s="404"/>
    </row>
    <row r="119" spans="1:10" s="30" customFormat="1" ht="53.25" customHeight="1">
      <c r="A119" s="26">
        <v>111</v>
      </c>
      <c r="B119" s="90" t="s">
        <v>487</v>
      </c>
      <c r="C119" s="254">
        <f>SUM(C120)</f>
        <v>1298.1899999999998</v>
      </c>
      <c r="D119" s="254">
        <f t="shared" ref="D119:H119" si="39">SUM(D120)</f>
        <v>0</v>
      </c>
      <c r="E119" s="254">
        <f t="shared" si="39"/>
        <v>203.9</v>
      </c>
      <c r="F119" s="254">
        <f t="shared" si="39"/>
        <v>371</v>
      </c>
      <c r="G119" s="311">
        <f t="shared" si="39"/>
        <v>311.7</v>
      </c>
      <c r="H119" s="311">
        <f t="shared" si="39"/>
        <v>311.60000000000002</v>
      </c>
      <c r="I119" s="254">
        <v>99.99</v>
      </c>
      <c r="J119" s="400" t="s">
        <v>641</v>
      </c>
    </row>
    <row r="120" spans="1:10" s="30" customFormat="1">
      <c r="A120" s="26">
        <v>112</v>
      </c>
      <c r="B120" s="87" t="s">
        <v>10</v>
      </c>
      <c r="C120" s="254">
        <f>SUM(D120:I120)</f>
        <v>1298.1899999999998</v>
      </c>
      <c r="D120" s="41">
        <v>0</v>
      </c>
      <c r="E120" s="41">
        <v>203.9</v>
      </c>
      <c r="F120" s="41">
        <v>371</v>
      </c>
      <c r="G120" s="41">
        <v>311.7</v>
      </c>
      <c r="H120" s="41">
        <v>311.60000000000002</v>
      </c>
      <c r="I120" s="41">
        <v>99.99</v>
      </c>
      <c r="J120" s="405"/>
    </row>
    <row r="121" spans="1:10" s="30" customFormat="1" ht="114.75">
      <c r="A121" s="26"/>
      <c r="B121" s="301" t="s">
        <v>610</v>
      </c>
      <c r="C121" s="300">
        <f>SUM(C122)</f>
        <v>5</v>
      </c>
      <c r="D121" s="300">
        <f t="shared" ref="D121:H121" si="40">SUM(D122)</f>
        <v>0</v>
      </c>
      <c r="E121" s="300">
        <f t="shared" si="40"/>
        <v>0</v>
      </c>
      <c r="F121" s="300">
        <f t="shared" si="40"/>
        <v>5</v>
      </c>
      <c r="G121" s="300">
        <f t="shared" si="40"/>
        <v>0</v>
      </c>
      <c r="H121" s="300">
        <f t="shared" si="40"/>
        <v>0</v>
      </c>
      <c r="I121" s="300">
        <v>0</v>
      </c>
      <c r="J121" s="300"/>
    </row>
    <row r="122" spans="1:10" s="30" customFormat="1">
      <c r="A122" s="26"/>
      <c r="B122" s="301" t="s">
        <v>85</v>
      </c>
      <c r="C122" s="300">
        <f>SUM(D122:I122)</f>
        <v>5</v>
      </c>
      <c r="D122" s="300"/>
      <c r="E122" s="300"/>
      <c r="F122" s="300">
        <v>5</v>
      </c>
      <c r="G122" s="300">
        <v>0</v>
      </c>
      <c r="H122" s="300">
        <v>0</v>
      </c>
      <c r="I122" s="300">
        <v>0</v>
      </c>
      <c r="J122" s="300"/>
    </row>
    <row r="123" spans="1:10" s="30" customFormat="1" ht="32.25" customHeight="1">
      <c r="A123" s="289">
        <v>113</v>
      </c>
      <c r="B123" s="327" t="s">
        <v>606</v>
      </c>
      <c r="C123" s="328"/>
      <c r="D123" s="328"/>
      <c r="E123" s="328"/>
      <c r="F123" s="328"/>
      <c r="G123" s="328"/>
      <c r="H123" s="328"/>
      <c r="I123" s="328"/>
      <c r="J123" s="329"/>
    </row>
    <row r="124" spans="1:10" s="6" customFormat="1" ht="22.5" customHeight="1">
      <c r="A124" s="26">
        <v>114</v>
      </c>
      <c r="B124" s="98" t="s">
        <v>62</v>
      </c>
      <c r="C124" s="98">
        <f>SUM(D124:I124)</f>
        <v>936</v>
      </c>
      <c r="D124" s="98">
        <f t="shared" ref="D124:H124" si="41">SUM(D126:D127)</f>
        <v>149</v>
      </c>
      <c r="E124" s="98">
        <f t="shared" si="41"/>
        <v>160</v>
      </c>
      <c r="F124" s="98">
        <f t="shared" si="41"/>
        <v>171.00000000000003</v>
      </c>
      <c r="G124" s="98">
        <f t="shared" si="41"/>
        <v>178</v>
      </c>
      <c r="H124" s="98">
        <f t="shared" si="41"/>
        <v>178</v>
      </c>
      <c r="I124" s="98">
        <v>100</v>
      </c>
      <c r="J124" s="92"/>
    </row>
    <row r="125" spans="1:10" s="30" customFormat="1" ht="15.75" customHeight="1">
      <c r="A125" s="26">
        <v>115</v>
      </c>
      <c r="B125" s="98" t="s">
        <v>63</v>
      </c>
      <c r="C125" s="98">
        <f>SUM(D125:I125)</f>
        <v>936</v>
      </c>
      <c r="D125" s="98">
        <f t="shared" ref="D125:H125" si="42">SUM(D126,D127)</f>
        <v>149</v>
      </c>
      <c r="E125" s="259">
        <f t="shared" si="42"/>
        <v>160</v>
      </c>
      <c r="F125" s="260">
        <f t="shared" si="42"/>
        <v>171.00000000000003</v>
      </c>
      <c r="G125" s="98">
        <f t="shared" si="42"/>
        <v>178</v>
      </c>
      <c r="H125" s="98">
        <f t="shared" si="42"/>
        <v>178</v>
      </c>
      <c r="I125" s="98">
        <v>100</v>
      </c>
      <c r="J125" s="254"/>
    </row>
    <row r="126" spans="1:10" s="6" customFormat="1" ht="16.5" customHeight="1">
      <c r="A126" s="26">
        <v>116</v>
      </c>
      <c r="B126" s="98" t="s">
        <v>37</v>
      </c>
      <c r="C126" s="98">
        <f>SUM(D126:I126)</f>
        <v>936</v>
      </c>
      <c r="D126" s="98">
        <f>SUM(D130,D136,D145,D152,D155+D142+D139)</f>
        <v>149</v>
      </c>
      <c r="E126" s="98">
        <f>SUM(E130,E136,E145,E152,E155+E142+E139+E147)</f>
        <v>160</v>
      </c>
      <c r="F126" s="98">
        <f>SUM(F130,F136,F145,F152,F155+F142+F139+F147)</f>
        <v>171.00000000000003</v>
      </c>
      <c r="G126" s="98">
        <f>SUM(G130,G136,G145,G152,G155+G142+G139+G147+G158)</f>
        <v>178</v>
      </c>
      <c r="H126" s="98">
        <f>SUM(H130,H136,H145,H152,H155+H142+H139+H147+H158)</f>
        <v>178</v>
      </c>
      <c r="I126" s="98">
        <v>100</v>
      </c>
      <c r="J126" s="92"/>
    </row>
    <row r="127" spans="1:10" s="30" customFormat="1" ht="18.75" customHeight="1">
      <c r="A127" s="26">
        <v>117</v>
      </c>
      <c r="B127" s="261" t="s">
        <v>38</v>
      </c>
      <c r="C127" s="98">
        <f>SUM(D127:I127)</f>
        <v>0</v>
      </c>
      <c r="D127" s="261">
        <f>SUM(D131,D137,D140,D143,D146,D149+D153,D156,+D134)</f>
        <v>0</v>
      </c>
      <c r="E127" s="262">
        <v>0</v>
      </c>
      <c r="F127" s="263">
        <v>0</v>
      </c>
      <c r="G127" s="261">
        <f>SUM(G131,G137,G140,G143,G146,G149+G153,G156,+G134)</f>
        <v>0</v>
      </c>
      <c r="H127" s="261">
        <f>SUM(H131,H137,H140,H143,H146,H149+H153,H156,+H134)</f>
        <v>0</v>
      </c>
      <c r="I127" s="261">
        <f>SUM(I131,I137,I140,I143,I146,I149+I153,I156,+I134)</f>
        <v>0</v>
      </c>
      <c r="J127" s="254"/>
    </row>
    <row r="128" spans="1:10" s="6" customFormat="1" ht="14.25" hidden="1" customHeight="1">
      <c r="A128" s="401">
        <v>118</v>
      </c>
      <c r="B128" s="336" t="s">
        <v>344</v>
      </c>
      <c r="C128" s="33"/>
      <c r="D128" s="33"/>
      <c r="E128" s="33"/>
      <c r="F128" s="203"/>
      <c r="G128" s="33"/>
      <c r="H128" s="33"/>
      <c r="I128" s="196"/>
      <c r="J128" s="92"/>
    </row>
    <row r="129" spans="1:10" s="6" customFormat="1" ht="36" hidden="1" customHeight="1">
      <c r="A129" s="402"/>
      <c r="B129" s="336"/>
      <c r="C129" s="33">
        <f t="shared" ref="C129:H129" si="43">SUM(C130:C131)</f>
        <v>4.8250000000000002</v>
      </c>
      <c r="D129" s="33">
        <f t="shared" si="43"/>
        <v>4.8250000000000002</v>
      </c>
      <c r="E129" s="33">
        <f t="shared" si="43"/>
        <v>0</v>
      </c>
      <c r="F129" s="203">
        <f t="shared" si="43"/>
        <v>0</v>
      </c>
      <c r="G129" s="33">
        <f t="shared" si="43"/>
        <v>0</v>
      </c>
      <c r="H129" s="33">
        <f t="shared" si="43"/>
        <v>0</v>
      </c>
      <c r="I129" s="196"/>
      <c r="J129" s="92"/>
    </row>
    <row r="130" spans="1:10" s="6" customFormat="1" hidden="1">
      <c r="A130" s="26">
        <v>119</v>
      </c>
      <c r="B130" s="33" t="s">
        <v>9</v>
      </c>
      <c r="C130" s="33">
        <f>SUM(D130:H130)</f>
        <v>4.8250000000000002</v>
      </c>
      <c r="D130" s="33">
        <v>4.8250000000000002</v>
      </c>
      <c r="E130" s="33"/>
      <c r="F130" s="203"/>
      <c r="G130" s="33"/>
      <c r="H130" s="33"/>
      <c r="I130" s="196"/>
      <c r="J130" s="92"/>
    </row>
    <row r="131" spans="1:10" s="6" customFormat="1" ht="15" hidden="1" customHeight="1">
      <c r="A131" s="26">
        <v>120</v>
      </c>
      <c r="B131" s="33" t="s">
        <v>10</v>
      </c>
      <c r="C131" s="33">
        <f t="shared" ref="C131:C147" si="44">SUM(D131:H131)</f>
        <v>0</v>
      </c>
      <c r="D131" s="33"/>
      <c r="E131" s="33"/>
      <c r="F131" s="203"/>
      <c r="G131" s="33"/>
      <c r="H131" s="33"/>
      <c r="I131" s="196"/>
      <c r="J131" s="92"/>
    </row>
    <row r="132" spans="1:10" s="6" customFormat="1" ht="21" customHeight="1">
      <c r="A132" s="26">
        <v>121</v>
      </c>
      <c r="B132" s="33" t="s">
        <v>39</v>
      </c>
      <c r="C132" s="33">
        <f>SUM(C133:C134)</f>
        <v>0</v>
      </c>
      <c r="D132" s="33">
        <f t="shared" ref="D132:I132" si="45">SUM(D133:D134)</f>
        <v>0</v>
      </c>
      <c r="E132" s="33">
        <f t="shared" si="45"/>
        <v>0</v>
      </c>
      <c r="F132" s="203">
        <f t="shared" si="45"/>
        <v>0</v>
      </c>
      <c r="G132" s="33">
        <f t="shared" si="45"/>
        <v>0</v>
      </c>
      <c r="H132" s="33">
        <f t="shared" si="45"/>
        <v>0</v>
      </c>
      <c r="I132" s="196">
        <f t="shared" si="45"/>
        <v>0</v>
      </c>
      <c r="J132" s="93"/>
    </row>
    <row r="133" spans="1:10" s="6" customFormat="1">
      <c r="A133" s="26">
        <v>122</v>
      </c>
      <c r="B133" s="33" t="s">
        <v>9</v>
      </c>
      <c r="C133" s="33">
        <f t="shared" si="44"/>
        <v>0</v>
      </c>
      <c r="D133" s="33"/>
      <c r="E133" s="33"/>
      <c r="F133" s="203"/>
      <c r="G133" s="33"/>
      <c r="H133" s="99"/>
      <c r="I133" s="99"/>
      <c r="J133" s="92"/>
    </row>
    <row r="134" spans="1:10" s="6" customFormat="1" ht="13.5" customHeight="1">
      <c r="A134" s="26">
        <v>123</v>
      </c>
      <c r="B134" s="33" t="s">
        <v>61</v>
      </c>
      <c r="C134" s="33">
        <f>SUM(D134:I134)</f>
        <v>0</v>
      </c>
      <c r="D134" s="33">
        <v>0</v>
      </c>
      <c r="E134" s="33">
        <v>0</v>
      </c>
      <c r="F134" s="203">
        <v>0</v>
      </c>
      <c r="G134" s="33">
        <v>0</v>
      </c>
      <c r="H134" s="99">
        <v>0</v>
      </c>
      <c r="I134" s="99">
        <v>0</v>
      </c>
      <c r="J134" s="92"/>
    </row>
    <row r="135" spans="1:10" s="6" customFormat="1" ht="71.25" hidden="1" customHeight="1">
      <c r="A135" s="26">
        <v>124</v>
      </c>
      <c r="B135" s="33" t="s">
        <v>70</v>
      </c>
      <c r="C135" s="33">
        <f t="shared" si="44"/>
        <v>32.719000000000001</v>
      </c>
      <c r="D135" s="33">
        <f>SUM(D136:D137)</f>
        <v>0</v>
      </c>
      <c r="E135" s="33">
        <f>SUM(E136:E137)</f>
        <v>17.157</v>
      </c>
      <c r="F135" s="203">
        <f>SUM(F136:F137)</f>
        <v>15.561999999999999</v>
      </c>
      <c r="G135" s="33">
        <f>SUM(G136:G137)</f>
        <v>0</v>
      </c>
      <c r="H135" s="33">
        <f>SUM(H136:H137)</f>
        <v>0</v>
      </c>
      <c r="I135" s="200"/>
      <c r="J135" s="100"/>
    </row>
    <row r="136" spans="1:10" s="6" customFormat="1" hidden="1">
      <c r="A136" s="26">
        <v>125</v>
      </c>
      <c r="B136" s="33" t="s">
        <v>9</v>
      </c>
      <c r="C136" s="33">
        <f t="shared" si="44"/>
        <v>32.719000000000001</v>
      </c>
      <c r="D136" s="33">
        <v>0</v>
      </c>
      <c r="E136" s="33">
        <v>17.157</v>
      </c>
      <c r="F136" s="203">
        <v>15.561999999999999</v>
      </c>
      <c r="G136" s="33"/>
      <c r="H136" s="33"/>
      <c r="I136" s="196"/>
      <c r="J136" s="92"/>
    </row>
    <row r="137" spans="1:10" s="6" customFormat="1" ht="12" hidden="1" customHeight="1">
      <c r="A137" s="26">
        <v>126</v>
      </c>
      <c r="B137" s="33" t="s">
        <v>10</v>
      </c>
      <c r="C137" s="33">
        <f t="shared" si="44"/>
        <v>0</v>
      </c>
      <c r="D137" s="33"/>
      <c r="E137" s="33"/>
      <c r="F137" s="203"/>
      <c r="G137" s="33"/>
      <c r="H137" s="33"/>
      <c r="I137" s="196"/>
      <c r="J137" s="92"/>
    </row>
    <row r="138" spans="1:10" s="6" customFormat="1" ht="40.5" customHeight="1">
      <c r="A138" s="26">
        <v>127</v>
      </c>
      <c r="B138" s="190" t="s">
        <v>481</v>
      </c>
      <c r="C138" s="33">
        <f>SUM(C139:C140)</f>
        <v>176.642</v>
      </c>
      <c r="D138" s="33"/>
      <c r="E138" s="33">
        <f>SUM(E139:E140)</f>
        <v>5.7</v>
      </c>
      <c r="F138" s="276">
        <f>SUM(F139:F140)</f>
        <v>20.942</v>
      </c>
      <c r="G138" s="276">
        <f>SUM(G139:G140)</f>
        <v>25</v>
      </c>
      <c r="H138" s="276">
        <f>SUM(H139:H140)</f>
        <v>25</v>
      </c>
      <c r="I138" s="276">
        <v>100</v>
      </c>
      <c r="J138" s="93"/>
    </row>
    <row r="139" spans="1:10" s="6" customFormat="1">
      <c r="A139" s="26">
        <v>128</v>
      </c>
      <c r="B139" s="33" t="s">
        <v>9</v>
      </c>
      <c r="C139" s="33">
        <f>SUM(D139:I139)</f>
        <v>176.642</v>
      </c>
      <c r="D139" s="33"/>
      <c r="E139" s="33">
        <v>5.7</v>
      </c>
      <c r="F139" s="203">
        <v>20.942</v>
      </c>
      <c r="G139" s="33">
        <v>25</v>
      </c>
      <c r="H139" s="33">
        <v>25</v>
      </c>
      <c r="I139" s="196">
        <v>100</v>
      </c>
      <c r="J139" s="92"/>
    </row>
    <row r="140" spans="1:10" s="6" customFormat="1" ht="15" customHeight="1">
      <c r="A140" s="26">
        <v>129</v>
      </c>
      <c r="B140" s="33" t="s">
        <v>10</v>
      </c>
      <c r="C140" s="33">
        <f t="shared" si="44"/>
        <v>0</v>
      </c>
      <c r="D140" s="33">
        <f>SUM(D138)</f>
        <v>0</v>
      </c>
      <c r="E140" s="33">
        <v>0</v>
      </c>
      <c r="F140" s="203">
        <v>0</v>
      </c>
      <c r="G140" s="33"/>
      <c r="H140" s="33"/>
      <c r="I140" s="196"/>
      <c r="J140" s="92"/>
    </row>
    <row r="141" spans="1:10" s="6" customFormat="1" ht="62.25" customHeight="1">
      <c r="A141" s="26">
        <v>130</v>
      </c>
      <c r="B141" s="33" t="s">
        <v>71</v>
      </c>
      <c r="C141" s="33">
        <f t="shared" si="44"/>
        <v>550.47400000000005</v>
      </c>
      <c r="D141" s="33">
        <f>SUM(D142:D143)</f>
        <v>69.905000000000001</v>
      </c>
      <c r="E141" s="33">
        <f>SUM(E142:E143)</f>
        <v>80.072999999999993</v>
      </c>
      <c r="F141" s="203">
        <f>SUM(F142:F143)</f>
        <v>134.49600000000001</v>
      </c>
      <c r="G141" s="33">
        <f>SUM(G142:G143)</f>
        <v>133</v>
      </c>
      <c r="H141" s="33">
        <f>SUM(H142:H143)</f>
        <v>133</v>
      </c>
      <c r="I141" s="174">
        <v>100</v>
      </c>
      <c r="J141" s="93"/>
    </row>
    <row r="142" spans="1:10" s="6" customFormat="1" ht="21.75" customHeight="1">
      <c r="A142" s="26">
        <v>131</v>
      </c>
      <c r="B142" s="33" t="s">
        <v>9</v>
      </c>
      <c r="C142" s="33">
        <f>SUM(D142:I142)</f>
        <v>650.47400000000005</v>
      </c>
      <c r="D142" s="33">
        <v>69.905000000000001</v>
      </c>
      <c r="E142" s="33">
        <v>80.072999999999993</v>
      </c>
      <c r="F142" s="203">
        <v>134.49600000000001</v>
      </c>
      <c r="G142" s="33">
        <v>133</v>
      </c>
      <c r="H142" s="33">
        <v>133</v>
      </c>
      <c r="I142" s="196">
        <v>100</v>
      </c>
      <c r="J142" s="92"/>
    </row>
    <row r="143" spans="1:10" s="6" customFormat="1" ht="13.5" customHeight="1">
      <c r="A143" s="26">
        <v>132</v>
      </c>
      <c r="B143" s="33" t="s">
        <v>10</v>
      </c>
      <c r="C143" s="33">
        <f t="shared" si="44"/>
        <v>0</v>
      </c>
      <c r="D143" s="33"/>
      <c r="E143" s="33"/>
      <c r="F143" s="203"/>
      <c r="G143" s="33"/>
      <c r="H143" s="33"/>
      <c r="I143" s="196"/>
      <c r="J143" s="92"/>
    </row>
    <row r="144" spans="1:10" s="6" customFormat="1" ht="92.25" hidden="1" customHeight="1">
      <c r="A144" s="26">
        <v>133</v>
      </c>
      <c r="B144" s="33" t="s">
        <v>72</v>
      </c>
      <c r="C144" s="33">
        <f t="shared" si="44"/>
        <v>2.97</v>
      </c>
      <c r="D144" s="33">
        <v>2.97</v>
      </c>
      <c r="E144" s="33"/>
      <c r="F144" s="203"/>
      <c r="G144" s="33">
        <f>SUM(G145:G146)</f>
        <v>0</v>
      </c>
      <c r="H144" s="276">
        <f>SUM(H145:H146)</f>
        <v>0</v>
      </c>
      <c r="I144" s="276">
        <f>SUM(I145:I146)</f>
        <v>0</v>
      </c>
      <c r="J144" s="93"/>
    </row>
    <row r="145" spans="1:10" s="6" customFormat="1" ht="18" hidden="1" customHeight="1">
      <c r="A145" s="26">
        <v>134</v>
      </c>
      <c r="B145" s="33" t="s">
        <v>9</v>
      </c>
      <c r="C145" s="33">
        <f t="shared" si="44"/>
        <v>2.97</v>
      </c>
      <c r="D145" s="33">
        <v>2.97</v>
      </c>
      <c r="E145" s="33"/>
      <c r="F145" s="203"/>
      <c r="G145" s="33">
        <v>0</v>
      </c>
      <c r="H145" s="33">
        <v>0</v>
      </c>
      <c r="I145" s="196">
        <v>0</v>
      </c>
      <c r="J145" s="92"/>
    </row>
    <row r="146" spans="1:10" s="6" customFormat="1" ht="12.75" hidden="1" customHeight="1">
      <c r="A146" s="26">
        <v>135</v>
      </c>
      <c r="B146" s="33" t="s">
        <v>10</v>
      </c>
      <c r="C146" s="33">
        <f t="shared" si="44"/>
        <v>0</v>
      </c>
      <c r="D146" s="33"/>
      <c r="E146" s="33"/>
      <c r="F146" s="203"/>
      <c r="G146" s="33"/>
      <c r="H146" s="33"/>
      <c r="I146" s="196"/>
      <c r="J146" s="92"/>
    </row>
    <row r="147" spans="1:10" s="6" customFormat="1" ht="30.75" customHeight="1">
      <c r="A147" s="26">
        <v>136</v>
      </c>
      <c r="B147" s="33" t="s">
        <v>467</v>
      </c>
      <c r="C147" s="33">
        <f t="shared" si="44"/>
        <v>25</v>
      </c>
      <c r="D147" s="33">
        <f>SUM(D148:D149)</f>
        <v>0</v>
      </c>
      <c r="E147" s="33">
        <f>SUM(E148:E149)</f>
        <v>5</v>
      </c>
      <c r="F147" s="203">
        <f>SUM(F148:F149)</f>
        <v>0</v>
      </c>
      <c r="G147" s="33">
        <f>SUM(G148:G149)</f>
        <v>10</v>
      </c>
      <c r="H147" s="33">
        <f>SUM(H148:H149)</f>
        <v>10</v>
      </c>
      <c r="I147" s="196">
        <v>100</v>
      </c>
      <c r="J147" s="92"/>
    </row>
    <row r="148" spans="1:10" s="6" customFormat="1">
      <c r="A148" s="26">
        <v>137</v>
      </c>
      <c r="B148" s="33" t="s">
        <v>9</v>
      </c>
      <c r="C148" s="33">
        <f>SUM(D148:H148)</f>
        <v>25</v>
      </c>
      <c r="D148" s="33"/>
      <c r="E148" s="33">
        <v>5</v>
      </c>
      <c r="F148" s="203"/>
      <c r="G148" s="33">
        <v>10</v>
      </c>
      <c r="H148" s="33">
        <v>10</v>
      </c>
      <c r="I148" s="196">
        <v>100</v>
      </c>
      <c r="J148" s="92"/>
    </row>
    <row r="149" spans="1:10" s="6" customFormat="1">
      <c r="A149" s="26">
        <v>138</v>
      </c>
      <c r="B149" s="33" t="s">
        <v>10</v>
      </c>
      <c r="C149" s="33">
        <v>0</v>
      </c>
      <c r="D149" s="33"/>
      <c r="E149" s="33"/>
      <c r="F149" s="203"/>
      <c r="G149" s="33"/>
      <c r="H149" s="33"/>
      <c r="I149" s="196"/>
      <c r="J149" s="92"/>
    </row>
    <row r="150" spans="1:10" s="6" customFormat="1" hidden="1">
      <c r="A150" s="26">
        <v>139</v>
      </c>
      <c r="B150" s="336" t="s">
        <v>49</v>
      </c>
      <c r="C150" s="33">
        <f>SUM(D150:I151)</f>
        <v>58.37</v>
      </c>
      <c r="D150" s="336">
        <f>SUM(D152:D153)</f>
        <v>6.3</v>
      </c>
      <c r="E150" s="336">
        <f>SUM(E152:E153)</f>
        <v>52.07</v>
      </c>
      <c r="F150" s="336">
        <f>SUM(F152:F153)</f>
        <v>0</v>
      </c>
      <c r="G150" s="336">
        <f>SUM(G152:G153)</f>
        <v>0</v>
      </c>
      <c r="H150" s="336">
        <f>SUM(H152:H153)</f>
        <v>0</v>
      </c>
      <c r="I150" s="196">
        <v>0</v>
      </c>
      <c r="J150" s="92"/>
    </row>
    <row r="151" spans="1:10" s="6" customFormat="1" ht="95.25" hidden="1" customHeight="1">
      <c r="A151" s="26"/>
      <c r="B151" s="336"/>
      <c r="C151" s="33">
        <f>SUM(C149)</f>
        <v>0</v>
      </c>
      <c r="D151" s="336"/>
      <c r="E151" s="336"/>
      <c r="F151" s="336"/>
      <c r="G151" s="336"/>
      <c r="H151" s="336"/>
      <c r="I151" s="196"/>
      <c r="J151" s="92"/>
    </row>
    <row r="152" spans="1:10" s="6" customFormat="1" hidden="1">
      <c r="A152" s="26">
        <v>140</v>
      </c>
      <c r="B152" s="33" t="s">
        <v>9</v>
      </c>
      <c r="C152" s="33">
        <f>SUM(D152:I152)</f>
        <v>58.37</v>
      </c>
      <c r="D152" s="33">
        <v>6.3</v>
      </c>
      <c r="E152" s="33">
        <v>52.07</v>
      </c>
      <c r="F152" s="203">
        <v>0</v>
      </c>
      <c r="G152" s="33"/>
      <c r="H152" s="33">
        <v>0</v>
      </c>
      <c r="I152" s="196">
        <v>0</v>
      </c>
      <c r="J152" s="92"/>
    </row>
    <row r="153" spans="1:10" s="6" customFormat="1" hidden="1">
      <c r="A153" s="26">
        <v>141</v>
      </c>
      <c r="B153" s="33" t="s">
        <v>10</v>
      </c>
      <c r="C153" s="33">
        <f>SUM(D153:H153)</f>
        <v>0</v>
      </c>
      <c r="D153" s="33">
        <v>0</v>
      </c>
      <c r="E153" s="33"/>
      <c r="F153" s="203"/>
      <c r="G153" s="33"/>
      <c r="H153" s="33"/>
      <c r="I153" s="196"/>
      <c r="J153" s="92"/>
    </row>
    <row r="154" spans="1:10" s="6" customFormat="1" ht="68.25" hidden="1" customHeight="1">
      <c r="A154" s="26">
        <v>142</v>
      </c>
      <c r="B154" s="33" t="s">
        <v>73</v>
      </c>
      <c r="C154" s="33">
        <v>65</v>
      </c>
      <c r="D154" s="33">
        <v>65</v>
      </c>
      <c r="E154" s="33"/>
      <c r="F154" s="203"/>
      <c r="G154" s="33"/>
      <c r="H154" s="33"/>
      <c r="I154" s="196"/>
      <c r="J154" s="92"/>
    </row>
    <row r="155" spans="1:10" s="6" customFormat="1" ht="18" hidden="1" customHeight="1">
      <c r="A155" s="26">
        <v>143</v>
      </c>
      <c r="B155" s="33" t="s">
        <v>9</v>
      </c>
      <c r="C155" s="33">
        <f>SUM(D155:H155)</f>
        <v>65</v>
      </c>
      <c r="D155" s="33">
        <v>65</v>
      </c>
      <c r="E155" s="33"/>
      <c r="F155" s="203"/>
      <c r="G155" s="33"/>
      <c r="H155" s="33"/>
      <c r="I155" s="196"/>
      <c r="J155" s="92"/>
    </row>
    <row r="156" spans="1:10" s="6" customFormat="1" hidden="1">
      <c r="A156" s="26">
        <v>144</v>
      </c>
      <c r="B156" s="33" t="s">
        <v>10</v>
      </c>
      <c r="C156" s="33"/>
      <c r="D156" s="33"/>
      <c r="E156" s="33"/>
      <c r="F156" s="203"/>
      <c r="G156" s="33"/>
      <c r="H156" s="33"/>
      <c r="I156" s="196"/>
      <c r="J156" s="92"/>
    </row>
    <row r="157" spans="1:10" s="24" customFormat="1" ht="53.25" customHeight="1">
      <c r="A157" s="26">
        <v>145</v>
      </c>
      <c r="B157" s="305" t="s">
        <v>695</v>
      </c>
      <c r="C157" s="33">
        <f>SUM(C158:C159)</f>
        <v>20</v>
      </c>
      <c r="D157" s="276">
        <f t="shared" ref="D157:I157" si="46">SUM(D158:D159)</f>
        <v>0</v>
      </c>
      <c r="E157" s="276">
        <f t="shared" si="46"/>
        <v>0</v>
      </c>
      <c r="F157" s="276">
        <f t="shared" si="46"/>
        <v>0</v>
      </c>
      <c r="G157" s="276">
        <f t="shared" si="46"/>
        <v>10</v>
      </c>
      <c r="H157" s="276">
        <f t="shared" si="46"/>
        <v>10</v>
      </c>
      <c r="I157" s="276">
        <f t="shared" si="46"/>
        <v>100</v>
      </c>
      <c r="J157" s="92"/>
    </row>
    <row r="158" spans="1:10" s="24" customFormat="1" ht="15.75">
      <c r="A158" s="26">
        <v>146</v>
      </c>
      <c r="B158" s="33" t="s">
        <v>9</v>
      </c>
      <c r="C158" s="33">
        <f>SUM(D158:H158)</f>
        <v>20</v>
      </c>
      <c r="D158" s="101">
        <v>0</v>
      </c>
      <c r="E158" s="101"/>
      <c r="F158" s="101"/>
      <c r="G158" s="295">
        <v>10</v>
      </c>
      <c r="H158" s="303">
        <v>10</v>
      </c>
      <c r="I158" s="303">
        <v>100</v>
      </c>
      <c r="J158" s="92"/>
    </row>
    <row r="159" spans="1:10" s="6" customFormat="1">
      <c r="A159" s="26">
        <v>147</v>
      </c>
      <c r="B159" s="33" t="s">
        <v>10</v>
      </c>
      <c r="C159" s="33">
        <f>SUM(D159:H159)</f>
        <v>0</v>
      </c>
      <c r="D159" s="33">
        <v>0</v>
      </c>
      <c r="E159" s="33"/>
      <c r="F159" s="203"/>
      <c r="G159" s="33">
        <v>0</v>
      </c>
      <c r="H159" s="33">
        <v>0</v>
      </c>
      <c r="I159" s="196"/>
      <c r="J159" s="92"/>
    </row>
    <row r="160" spans="1:10" s="30" customFormat="1" ht="39" customHeight="1">
      <c r="A160" s="289">
        <v>148</v>
      </c>
      <c r="B160" s="327" t="s">
        <v>593</v>
      </c>
      <c r="C160" s="351"/>
      <c r="D160" s="351"/>
      <c r="E160" s="351"/>
      <c r="F160" s="351"/>
      <c r="G160" s="351"/>
      <c r="H160" s="351"/>
      <c r="I160" s="351"/>
      <c r="J160" s="352"/>
    </row>
    <row r="161" spans="1:10" s="30" customFormat="1">
      <c r="A161" s="26">
        <v>149</v>
      </c>
      <c r="B161" s="27" t="s">
        <v>88</v>
      </c>
      <c r="C161" s="225">
        <f>SUM(C162:C164)</f>
        <v>56594.409</v>
      </c>
      <c r="D161" s="208">
        <f t="shared" ref="D161:I161" si="47">SUM(D162:D164)</f>
        <v>2432</v>
      </c>
      <c r="E161" s="208">
        <f t="shared" si="47"/>
        <v>15493.5</v>
      </c>
      <c r="F161" s="208">
        <f t="shared" si="47"/>
        <v>38028.909</v>
      </c>
      <c r="G161" s="208">
        <f t="shared" si="47"/>
        <v>270</v>
      </c>
      <c r="H161" s="208">
        <f t="shared" si="47"/>
        <v>270</v>
      </c>
      <c r="I161" s="208">
        <f t="shared" si="47"/>
        <v>100</v>
      </c>
      <c r="J161" s="226"/>
    </row>
    <row r="162" spans="1:10" s="30" customFormat="1">
      <c r="A162" s="26">
        <v>150</v>
      </c>
      <c r="B162" s="27" t="s">
        <v>85</v>
      </c>
      <c r="C162" s="28">
        <f>SUM(C169)</f>
        <v>24800</v>
      </c>
      <c r="D162" s="28">
        <f t="shared" ref="D162:I162" si="48">SUM(D169)</f>
        <v>0</v>
      </c>
      <c r="E162" s="28">
        <f t="shared" si="48"/>
        <v>10000</v>
      </c>
      <c r="F162" s="28">
        <f t="shared" si="48"/>
        <v>14800</v>
      </c>
      <c r="G162" s="28">
        <f t="shared" si="48"/>
        <v>0</v>
      </c>
      <c r="H162" s="28">
        <f t="shared" si="48"/>
        <v>0</v>
      </c>
      <c r="I162" s="28">
        <f t="shared" si="48"/>
        <v>0</v>
      </c>
      <c r="J162" s="220"/>
    </row>
    <row r="163" spans="1:10" s="30" customFormat="1">
      <c r="A163" s="26">
        <v>151</v>
      </c>
      <c r="B163" s="27" t="s">
        <v>65</v>
      </c>
      <c r="C163" s="32">
        <f>SUM(C166,C170)</f>
        <v>22136</v>
      </c>
      <c r="D163" s="32">
        <f t="shared" ref="D163:I163" si="49">SUM(D166,D170)</f>
        <v>0</v>
      </c>
      <c r="E163" s="32">
        <f t="shared" si="49"/>
        <v>1900</v>
      </c>
      <c r="F163" s="32">
        <f t="shared" si="49"/>
        <v>20236</v>
      </c>
      <c r="G163" s="32">
        <f t="shared" si="49"/>
        <v>0</v>
      </c>
      <c r="H163" s="32">
        <f t="shared" si="49"/>
        <v>0</v>
      </c>
      <c r="I163" s="32">
        <f t="shared" si="49"/>
        <v>0</v>
      </c>
      <c r="J163" s="42" t="s">
        <v>67</v>
      </c>
    </row>
    <row r="164" spans="1:10" s="30" customFormat="1">
      <c r="A164" s="26">
        <v>152</v>
      </c>
      <c r="B164" s="27" t="s">
        <v>74</v>
      </c>
      <c r="C164" s="32">
        <f t="shared" ref="C164:I164" si="50">SUM(C167,C171)</f>
        <v>9658.4089999999997</v>
      </c>
      <c r="D164" s="32">
        <f t="shared" si="50"/>
        <v>2432</v>
      </c>
      <c r="E164" s="32">
        <f t="shared" si="50"/>
        <v>3593.5</v>
      </c>
      <c r="F164" s="32">
        <f t="shared" si="50"/>
        <v>2992.9090000000001</v>
      </c>
      <c r="G164" s="32">
        <f t="shared" si="50"/>
        <v>270</v>
      </c>
      <c r="H164" s="32">
        <f t="shared" si="50"/>
        <v>270</v>
      </c>
      <c r="I164" s="32">
        <f t="shared" si="50"/>
        <v>100</v>
      </c>
      <c r="J164" s="42" t="s">
        <v>67</v>
      </c>
    </row>
    <row r="165" spans="1:10" s="30" customFormat="1">
      <c r="A165" s="26">
        <v>153</v>
      </c>
      <c r="B165" s="27" t="s">
        <v>75</v>
      </c>
      <c r="C165" s="32">
        <f>SUM(D165:I165)</f>
        <v>0</v>
      </c>
      <c r="D165" s="32">
        <f t="shared" ref="D165:I165" si="51">SUM(D166:D167)</f>
        <v>0</v>
      </c>
      <c r="E165" s="32">
        <f t="shared" si="51"/>
        <v>0</v>
      </c>
      <c r="F165" s="32">
        <f t="shared" si="51"/>
        <v>0</v>
      </c>
      <c r="G165" s="32">
        <f t="shared" si="51"/>
        <v>0</v>
      </c>
      <c r="H165" s="32">
        <f t="shared" si="51"/>
        <v>0</v>
      </c>
      <c r="I165" s="32">
        <f t="shared" si="51"/>
        <v>0</v>
      </c>
      <c r="J165" s="92" t="s">
        <v>67</v>
      </c>
    </row>
    <row r="166" spans="1:10" s="30" customFormat="1">
      <c r="A166" s="26">
        <v>154</v>
      </c>
      <c r="B166" s="33" t="s">
        <v>65</v>
      </c>
      <c r="C166" s="29">
        <f>SUM(C174)</f>
        <v>0</v>
      </c>
      <c r="D166" s="29">
        <f t="shared" ref="D166:I166" si="52">SUM(D174)</f>
        <v>0</v>
      </c>
      <c r="E166" s="29">
        <f t="shared" si="52"/>
        <v>0</v>
      </c>
      <c r="F166" s="29">
        <f t="shared" si="52"/>
        <v>0</v>
      </c>
      <c r="G166" s="29">
        <f t="shared" si="52"/>
        <v>0</v>
      </c>
      <c r="H166" s="29">
        <f t="shared" si="52"/>
        <v>0</v>
      </c>
      <c r="I166" s="29">
        <f t="shared" si="52"/>
        <v>0</v>
      </c>
      <c r="J166" s="92" t="s">
        <v>67</v>
      </c>
    </row>
    <row r="167" spans="1:10" s="30" customFormat="1">
      <c r="A167" s="26">
        <v>155</v>
      </c>
      <c r="B167" s="33" t="s">
        <v>74</v>
      </c>
      <c r="C167" s="29">
        <f>SUM(C175)</f>
        <v>0</v>
      </c>
      <c r="D167" s="29">
        <f t="shared" ref="D167:I167" si="53">SUM(D175)</f>
        <v>0</v>
      </c>
      <c r="E167" s="29">
        <f t="shared" si="53"/>
        <v>0</v>
      </c>
      <c r="F167" s="29">
        <f t="shared" si="53"/>
        <v>0</v>
      </c>
      <c r="G167" s="29">
        <f t="shared" si="53"/>
        <v>0</v>
      </c>
      <c r="H167" s="29">
        <f t="shared" si="53"/>
        <v>0</v>
      </c>
      <c r="I167" s="29">
        <f t="shared" si="53"/>
        <v>0</v>
      </c>
      <c r="J167" s="92" t="s">
        <v>67</v>
      </c>
    </row>
    <row r="168" spans="1:10" s="30" customFormat="1">
      <c r="A168" s="26">
        <v>156</v>
      </c>
      <c r="B168" s="27" t="s">
        <v>76</v>
      </c>
      <c r="C168" s="43">
        <f>SUM(C169:C171)</f>
        <v>56594.409</v>
      </c>
      <c r="D168" s="43">
        <f t="shared" ref="D168:I168" si="54">SUM(D169:D171)</f>
        <v>2432</v>
      </c>
      <c r="E168" s="43">
        <f t="shared" si="54"/>
        <v>15493.5</v>
      </c>
      <c r="F168" s="43">
        <f t="shared" si="54"/>
        <v>38028.909</v>
      </c>
      <c r="G168" s="43">
        <f t="shared" si="54"/>
        <v>270</v>
      </c>
      <c r="H168" s="43">
        <f t="shared" si="54"/>
        <v>270</v>
      </c>
      <c r="I168" s="43">
        <f t="shared" si="54"/>
        <v>100</v>
      </c>
      <c r="J168" s="220" t="s">
        <v>67</v>
      </c>
    </row>
    <row r="169" spans="1:10" s="30" customFormat="1">
      <c r="A169" s="26">
        <v>157</v>
      </c>
      <c r="B169" s="218" t="s">
        <v>85</v>
      </c>
      <c r="C169" s="43">
        <f>SUM(C182)</f>
        <v>24800</v>
      </c>
      <c r="D169" s="43">
        <f t="shared" ref="D169:I169" si="55">SUM(D182)</f>
        <v>0</v>
      </c>
      <c r="E169" s="43">
        <f t="shared" si="55"/>
        <v>10000</v>
      </c>
      <c r="F169" s="43">
        <f t="shared" si="55"/>
        <v>14800</v>
      </c>
      <c r="G169" s="43">
        <f t="shared" si="55"/>
        <v>0</v>
      </c>
      <c r="H169" s="43">
        <f t="shared" si="55"/>
        <v>0</v>
      </c>
      <c r="I169" s="43">
        <f t="shared" si="55"/>
        <v>0</v>
      </c>
      <c r="J169" s="220"/>
    </row>
    <row r="170" spans="1:10" s="30" customFormat="1">
      <c r="A170" s="26">
        <v>158</v>
      </c>
      <c r="B170" s="218" t="s">
        <v>65</v>
      </c>
      <c r="C170" s="91">
        <f>SUM(C183)</f>
        <v>22136</v>
      </c>
      <c r="D170" s="91">
        <f t="shared" ref="D170:I170" si="56">SUM(D183)</f>
        <v>0</v>
      </c>
      <c r="E170" s="91">
        <f t="shared" si="56"/>
        <v>1900</v>
      </c>
      <c r="F170" s="91">
        <f t="shared" si="56"/>
        <v>20236</v>
      </c>
      <c r="G170" s="91">
        <f t="shared" si="56"/>
        <v>0</v>
      </c>
      <c r="H170" s="91">
        <f t="shared" si="56"/>
        <v>0</v>
      </c>
      <c r="I170" s="91">
        <f t="shared" si="56"/>
        <v>0</v>
      </c>
      <c r="J170" s="220" t="s">
        <v>67</v>
      </c>
    </row>
    <row r="171" spans="1:10" s="30" customFormat="1">
      <c r="A171" s="26">
        <v>159</v>
      </c>
      <c r="B171" s="218" t="s">
        <v>74</v>
      </c>
      <c r="C171" s="220">
        <f>SUM(C184)</f>
        <v>9658.4089999999997</v>
      </c>
      <c r="D171" s="220">
        <f t="shared" ref="D171:I171" si="57">SUM(D184)</f>
        <v>2432</v>
      </c>
      <c r="E171" s="220">
        <f t="shared" si="57"/>
        <v>3593.5</v>
      </c>
      <c r="F171" s="220">
        <f t="shared" si="57"/>
        <v>2992.9090000000001</v>
      </c>
      <c r="G171" s="220">
        <f t="shared" si="57"/>
        <v>270</v>
      </c>
      <c r="H171" s="220">
        <f t="shared" si="57"/>
        <v>270</v>
      </c>
      <c r="I171" s="220">
        <f t="shared" si="57"/>
        <v>100</v>
      </c>
      <c r="J171" s="220" t="s">
        <v>67</v>
      </c>
    </row>
    <row r="172" spans="1:10" s="6" customFormat="1">
      <c r="A172" s="26">
        <v>160</v>
      </c>
      <c r="B172" s="337" t="s">
        <v>77</v>
      </c>
      <c r="C172" s="337"/>
      <c r="D172" s="337"/>
      <c r="E172" s="337"/>
      <c r="F172" s="337"/>
      <c r="G172" s="337"/>
      <c r="H172" s="337"/>
      <c r="I172" s="219"/>
      <c r="J172" s="220" t="s">
        <v>67</v>
      </c>
    </row>
    <row r="173" spans="1:10" s="6" customFormat="1">
      <c r="A173" s="26">
        <v>161</v>
      </c>
      <c r="B173" s="27" t="s">
        <v>78</v>
      </c>
      <c r="C173" s="28">
        <f t="shared" ref="C173:I173" si="58">SUM(C174:C175)</f>
        <v>0</v>
      </c>
      <c r="D173" s="28">
        <f t="shared" si="58"/>
        <v>0</v>
      </c>
      <c r="E173" s="28">
        <f t="shared" si="58"/>
        <v>0</v>
      </c>
      <c r="F173" s="28">
        <f t="shared" si="58"/>
        <v>0</v>
      </c>
      <c r="G173" s="28">
        <f t="shared" si="58"/>
        <v>0</v>
      </c>
      <c r="H173" s="28">
        <f t="shared" si="58"/>
        <v>0</v>
      </c>
      <c r="I173" s="28">
        <f t="shared" si="58"/>
        <v>0</v>
      </c>
      <c r="J173" s="220" t="s">
        <v>67</v>
      </c>
    </row>
    <row r="174" spans="1:10" s="6" customFormat="1">
      <c r="A174" s="26">
        <v>162</v>
      </c>
      <c r="B174" s="218" t="s">
        <v>65</v>
      </c>
      <c r="C174" s="29">
        <f t="shared" ref="C174:I174" si="59">SUM(C178)</f>
        <v>0</v>
      </c>
      <c r="D174" s="29">
        <f t="shared" si="59"/>
        <v>0</v>
      </c>
      <c r="E174" s="29">
        <f t="shared" si="59"/>
        <v>0</v>
      </c>
      <c r="F174" s="29">
        <f t="shared" si="59"/>
        <v>0</v>
      </c>
      <c r="G174" s="29">
        <f t="shared" si="59"/>
        <v>0</v>
      </c>
      <c r="H174" s="29">
        <f t="shared" si="59"/>
        <v>0</v>
      </c>
      <c r="I174" s="29">
        <f t="shared" si="59"/>
        <v>0</v>
      </c>
      <c r="J174" s="220" t="s">
        <v>67</v>
      </c>
    </row>
    <row r="175" spans="1:10" s="6" customFormat="1">
      <c r="A175" s="26">
        <v>163</v>
      </c>
      <c r="B175" s="218" t="s">
        <v>74</v>
      </c>
      <c r="C175" s="29">
        <f>SUM(C179)</f>
        <v>0</v>
      </c>
      <c r="D175" s="29">
        <f t="shared" ref="D175:I175" si="60">SUM(D179)</f>
        <v>0</v>
      </c>
      <c r="E175" s="29">
        <f t="shared" si="60"/>
        <v>0</v>
      </c>
      <c r="F175" s="29">
        <f t="shared" si="60"/>
        <v>0</v>
      </c>
      <c r="G175" s="29">
        <f t="shared" si="60"/>
        <v>0</v>
      </c>
      <c r="H175" s="29">
        <f t="shared" si="60"/>
        <v>0</v>
      </c>
      <c r="I175" s="29">
        <f t="shared" si="60"/>
        <v>0</v>
      </c>
      <c r="J175" s="220" t="s">
        <v>67</v>
      </c>
    </row>
    <row r="176" spans="1:10" s="6" customFormat="1">
      <c r="A176" s="26">
        <v>164</v>
      </c>
      <c r="B176" s="337" t="s">
        <v>79</v>
      </c>
      <c r="C176" s="337"/>
      <c r="D176" s="337"/>
      <c r="E176" s="337"/>
      <c r="F176" s="337"/>
      <c r="G176" s="337"/>
      <c r="H176" s="337"/>
      <c r="I176" s="219"/>
      <c r="J176" s="220"/>
    </row>
    <row r="177" spans="1:10" s="6" customFormat="1" ht="25.5">
      <c r="A177" s="26">
        <v>165</v>
      </c>
      <c r="B177" s="27" t="s">
        <v>80</v>
      </c>
      <c r="C177" s="43">
        <f t="shared" ref="C177:I177" si="61">SUM(C178:C179)</f>
        <v>0</v>
      </c>
      <c r="D177" s="43">
        <f t="shared" si="61"/>
        <v>0</v>
      </c>
      <c r="E177" s="43">
        <f t="shared" si="61"/>
        <v>0</v>
      </c>
      <c r="F177" s="43">
        <f t="shared" si="61"/>
        <v>0</v>
      </c>
      <c r="G177" s="43">
        <f t="shared" si="61"/>
        <v>0</v>
      </c>
      <c r="H177" s="43">
        <f t="shared" si="61"/>
        <v>0</v>
      </c>
      <c r="I177" s="43">
        <f t="shared" si="61"/>
        <v>0</v>
      </c>
      <c r="J177" s="220"/>
    </row>
    <row r="178" spans="1:10" s="6" customFormat="1">
      <c r="A178" s="26">
        <v>166</v>
      </c>
      <c r="B178" s="218" t="s">
        <v>65</v>
      </c>
      <c r="C178" s="220">
        <f>SUM(D178:I178)</f>
        <v>0</v>
      </c>
      <c r="D178" s="220" t="s">
        <v>69</v>
      </c>
      <c r="E178" s="220" t="s">
        <v>69</v>
      </c>
      <c r="F178" s="220" t="s">
        <v>69</v>
      </c>
      <c r="G178" s="220" t="s">
        <v>69</v>
      </c>
      <c r="H178" s="220">
        <v>0</v>
      </c>
      <c r="I178" s="220">
        <v>0</v>
      </c>
      <c r="J178" s="220"/>
    </row>
    <row r="179" spans="1:10" s="6" customFormat="1">
      <c r="A179" s="26">
        <v>167</v>
      </c>
      <c r="B179" s="218" t="s">
        <v>74</v>
      </c>
      <c r="C179" s="220">
        <f>SUM(D179:I179)</f>
        <v>0</v>
      </c>
      <c r="D179" s="220" t="s">
        <v>69</v>
      </c>
      <c r="E179" s="220" t="s">
        <v>69</v>
      </c>
      <c r="F179" s="220" t="s">
        <v>69</v>
      </c>
      <c r="G179" s="220">
        <v>0</v>
      </c>
      <c r="H179" s="220">
        <v>0</v>
      </c>
      <c r="I179" s="220">
        <v>0</v>
      </c>
      <c r="J179" s="220"/>
    </row>
    <row r="180" spans="1:10" s="6" customFormat="1">
      <c r="A180" s="26">
        <v>168</v>
      </c>
      <c r="B180" s="337" t="s">
        <v>81</v>
      </c>
      <c r="C180" s="337"/>
      <c r="D180" s="337"/>
      <c r="E180" s="337"/>
      <c r="F180" s="337"/>
      <c r="G180" s="337"/>
      <c r="H180" s="337"/>
      <c r="I180" s="219"/>
      <c r="J180" s="220"/>
    </row>
    <row r="181" spans="1:10" s="30" customFormat="1">
      <c r="A181" s="26">
        <v>169</v>
      </c>
      <c r="B181" s="27" t="s">
        <v>82</v>
      </c>
      <c r="C181" s="43">
        <f>SUM(C182:C184)</f>
        <v>56594.409</v>
      </c>
      <c r="D181" s="43">
        <f t="shared" ref="D181:I181" si="62">SUM(D182:D184)</f>
        <v>2432</v>
      </c>
      <c r="E181" s="43">
        <f t="shared" si="62"/>
        <v>15493.5</v>
      </c>
      <c r="F181" s="43">
        <f t="shared" si="62"/>
        <v>38028.909</v>
      </c>
      <c r="G181" s="43">
        <f t="shared" si="62"/>
        <v>270</v>
      </c>
      <c r="H181" s="43">
        <f t="shared" si="62"/>
        <v>270</v>
      </c>
      <c r="I181" s="43">
        <f t="shared" si="62"/>
        <v>100</v>
      </c>
      <c r="J181" s="220"/>
    </row>
    <row r="182" spans="1:10" s="30" customFormat="1">
      <c r="A182" s="26">
        <v>170</v>
      </c>
      <c r="B182" s="218" t="s">
        <v>85</v>
      </c>
      <c r="C182" s="43">
        <f>SUM(D182:I182)</f>
        <v>24800</v>
      </c>
      <c r="D182" s="43">
        <f>SUM(D188)</f>
        <v>0</v>
      </c>
      <c r="E182" s="214">
        <v>10000</v>
      </c>
      <c r="F182" s="214">
        <f>SUM(F188)</f>
        <v>14800</v>
      </c>
      <c r="G182" s="43">
        <f>SUM(G188)</f>
        <v>0</v>
      </c>
      <c r="H182" s="43">
        <f>SUM(H188)</f>
        <v>0</v>
      </c>
      <c r="I182" s="43"/>
      <c r="J182" s="220"/>
    </row>
    <row r="183" spans="1:10" s="30" customFormat="1">
      <c r="A183" s="26">
        <v>171</v>
      </c>
      <c r="B183" s="218" t="s">
        <v>65</v>
      </c>
      <c r="C183" s="43">
        <f>SUM(D183:I183)</f>
        <v>22136</v>
      </c>
      <c r="D183" s="220">
        <f>SUM(D189,D194,D199)</f>
        <v>0</v>
      </c>
      <c r="E183" s="220">
        <v>1900</v>
      </c>
      <c r="F183" s="220">
        <f>SUM(F189,F194,F199)</f>
        <v>20236</v>
      </c>
      <c r="G183" s="220">
        <f>SUM(G189,G194,G199)</f>
        <v>0</v>
      </c>
      <c r="H183" s="220">
        <f>SUM(H189,H194,H199)</f>
        <v>0</v>
      </c>
      <c r="I183" s="220"/>
      <c r="J183" s="220"/>
    </row>
    <row r="184" spans="1:10" s="30" customFormat="1">
      <c r="A184" s="26">
        <v>172</v>
      </c>
      <c r="B184" s="218" t="s">
        <v>74</v>
      </c>
      <c r="C184" s="43">
        <f>SUM(D184:I184)</f>
        <v>9658.4089999999997</v>
      </c>
      <c r="D184" s="220">
        <f>SUM(D186,D202,D204+D190+D192+D197+D200)</f>
        <v>2432</v>
      </c>
      <c r="E184" s="220">
        <f>SUM(E186,E202,E204+E190+E192+E197+E200)</f>
        <v>3593.5</v>
      </c>
      <c r="F184" s="220">
        <f>SUM(F186,F202,F204+F190+F192+F197+F200)</f>
        <v>2992.9090000000001</v>
      </c>
      <c r="G184" s="220">
        <f>SUM(G186,G202,G204+G190+G192+G197+G200+G195)</f>
        <v>270</v>
      </c>
      <c r="H184" s="220">
        <f>SUM(H186,H202,H204+H190+H192+H197+H200+H195)</f>
        <v>270</v>
      </c>
      <c r="I184" s="220">
        <f>SUM(I186,I202,I204+I190+I192+I195+I197+I200)</f>
        <v>100</v>
      </c>
      <c r="J184" s="220"/>
    </row>
    <row r="185" spans="1:10" s="30" customFormat="1" ht="42.75" hidden="1" customHeight="1">
      <c r="A185" s="26">
        <v>173</v>
      </c>
      <c r="B185" s="218" t="s">
        <v>83</v>
      </c>
      <c r="C185" s="43">
        <f t="shared" ref="C185:C204" si="63">SUM(D185:H185)</f>
        <v>1900</v>
      </c>
      <c r="D185" s="220">
        <v>1900</v>
      </c>
      <c r="E185" s="220" t="s">
        <v>69</v>
      </c>
      <c r="F185" s="220" t="s">
        <v>69</v>
      </c>
      <c r="G185" s="220" t="s">
        <v>69</v>
      </c>
      <c r="H185" s="220" t="s">
        <v>69</v>
      </c>
      <c r="I185" s="220"/>
      <c r="J185" s="220"/>
    </row>
    <row r="186" spans="1:10" s="30" customFormat="1" hidden="1">
      <c r="A186" s="26">
        <v>174</v>
      </c>
      <c r="B186" s="218" t="s">
        <v>74</v>
      </c>
      <c r="C186" s="43">
        <f t="shared" si="63"/>
        <v>1900</v>
      </c>
      <c r="D186" s="220">
        <v>1900</v>
      </c>
      <c r="E186" s="220"/>
      <c r="F186" s="220"/>
      <c r="G186" s="220"/>
      <c r="H186" s="220"/>
      <c r="I186" s="220"/>
      <c r="J186" s="220"/>
    </row>
    <row r="187" spans="1:10" s="30" customFormat="1" ht="38.25" hidden="1">
      <c r="A187" s="26">
        <v>175</v>
      </c>
      <c r="B187" s="218" t="s">
        <v>493</v>
      </c>
      <c r="C187" s="43">
        <f>SUM(D187:H187)</f>
        <v>51579.11</v>
      </c>
      <c r="D187" s="43">
        <f t="shared" ref="D187:I187" si="64">SUM(D189:D190)</f>
        <v>0</v>
      </c>
      <c r="E187" s="43">
        <f>SUM(E188:E190)</f>
        <v>13800</v>
      </c>
      <c r="F187" s="43">
        <f>SUM(F188:F190)</f>
        <v>37779.11</v>
      </c>
      <c r="G187" s="43">
        <f t="shared" si="64"/>
        <v>0</v>
      </c>
      <c r="H187" s="43">
        <f t="shared" si="64"/>
        <v>0</v>
      </c>
      <c r="I187" s="43">
        <f t="shared" si="64"/>
        <v>0</v>
      </c>
      <c r="J187" s="220"/>
    </row>
    <row r="188" spans="1:10" s="30" customFormat="1" hidden="1">
      <c r="A188" s="26">
        <v>176</v>
      </c>
      <c r="B188" s="218" t="s">
        <v>85</v>
      </c>
      <c r="C188" s="43">
        <f>SUM(D188:H188)</f>
        <v>24800</v>
      </c>
      <c r="D188" s="43"/>
      <c r="E188" s="214">
        <v>10000</v>
      </c>
      <c r="F188" s="214">
        <v>14800</v>
      </c>
      <c r="G188" s="43"/>
      <c r="H188" s="43"/>
      <c r="I188" s="43"/>
      <c r="J188" s="220"/>
    </row>
    <row r="189" spans="1:10" s="30" customFormat="1" hidden="1">
      <c r="A189" s="26">
        <v>177</v>
      </c>
      <c r="B189" s="218" t="s">
        <v>65</v>
      </c>
      <c r="C189" s="43">
        <f>SUM(D189:H189)</f>
        <v>22136</v>
      </c>
      <c r="D189" s="220"/>
      <c r="E189" s="220">
        <v>1900</v>
      </c>
      <c r="F189" s="220">
        <v>20236</v>
      </c>
      <c r="G189" s="220"/>
      <c r="H189" s="220"/>
      <c r="I189" s="220"/>
      <c r="J189" s="220"/>
    </row>
    <row r="190" spans="1:10" s="30" customFormat="1" ht="13.5" hidden="1">
      <c r="A190" s="26">
        <v>178</v>
      </c>
      <c r="B190" s="209" t="s">
        <v>74</v>
      </c>
      <c r="C190" s="43">
        <f>SUM(D190:H190)</f>
        <v>4643.1100000000006</v>
      </c>
      <c r="D190" s="227"/>
      <c r="E190" s="228">
        <v>1900</v>
      </c>
      <c r="F190" s="209">
        <v>2743.11</v>
      </c>
      <c r="G190" s="227"/>
      <c r="H190" s="227"/>
      <c r="I190" s="227"/>
      <c r="J190" s="228"/>
    </row>
    <row r="191" spans="1:10" s="30" customFormat="1" ht="38.25" hidden="1">
      <c r="A191" s="26">
        <v>179</v>
      </c>
      <c r="B191" s="218" t="s">
        <v>369</v>
      </c>
      <c r="C191" s="43">
        <f t="shared" si="63"/>
        <v>1434.5</v>
      </c>
      <c r="D191" s="220"/>
      <c r="E191" s="220">
        <f>SUM(E192)</f>
        <v>1434.5</v>
      </c>
      <c r="F191" s="220"/>
      <c r="G191" s="220"/>
      <c r="H191" s="220"/>
      <c r="I191" s="220"/>
      <c r="J191" s="220"/>
    </row>
    <row r="192" spans="1:10" s="30" customFormat="1" hidden="1">
      <c r="A192" s="26">
        <v>180</v>
      </c>
      <c r="B192" s="218" t="s">
        <v>74</v>
      </c>
      <c r="C192" s="43">
        <f t="shared" si="63"/>
        <v>1434.5</v>
      </c>
      <c r="D192" s="220"/>
      <c r="E192" s="220">
        <v>1434.5</v>
      </c>
      <c r="F192" s="220"/>
      <c r="G192" s="220"/>
      <c r="H192" s="220">
        <v>0</v>
      </c>
      <c r="I192" s="220">
        <v>0</v>
      </c>
      <c r="J192" s="220"/>
    </row>
    <row r="193" spans="1:10" s="6" customFormat="1" hidden="1">
      <c r="A193" s="5">
        <v>181</v>
      </c>
      <c r="B193" s="236" t="s">
        <v>370</v>
      </c>
      <c r="C193" s="237">
        <f>SUM(C194:C195)</f>
        <v>0</v>
      </c>
      <c r="D193" s="237">
        <f t="shared" ref="D193:I193" si="65">SUM(D194:D195)</f>
        <v>0</v>
      </c>
      <c r="E193" s="237">
        <f t="shared" si="65"/>
        <v>0</v>
      </c>
      <c r="F193" s="237">
        <v>0</v>
      </c>
      <c r="G193" s="237">
        <f t="shared" si="65"/>
        <v>0</v>
      </c>
      <c r="H193" s="237">
        <f t="shared" si="65"/>
        <v>0</v>
      </c>
      <c r="I193" s="237">
        <f t="shared" si="65"/>
        <v>0</v>
      </c>
      <c r="J193" s="21"/>
    </row>
    <row r="194" spans="1:10" s="6" customFormat="1" hidden="1">
      <c r="A194" s="5">
        <v>182</v>
      </c>
      <c r="B194" s="236" t="s">
        <v>65</v>
      </c>
      <c r="C194" s="237">
        <f t="shared" si="63"/>
        <v>0</v>
      </c>
      <c r="D194" s="21"/>
      <c r="E194" s="21"/>
      <c r="F194" s="21">
        <v>0</v>
      </c>
      <c r="G194" s="21"/>
      <c r="H194" s="21"/>
      <c r="I194" s="21"/>
      <c r="J194" s="21"/>
    </row>
    <row r="195" spans="1:10" s="6" customFormat="1" hidden="1">
      <c r="A195" s="5">
        <v>183</v>
      </c>
      <c r="B195" s="236" t="s">
        <v>74</v>
      </c>
      <c r="C195" s="237">
        <f t="shared" si="63"/>
        <v>0</v>
      </c>
      <c r="D195" s="21"/>
      <c r="E195" s="21"/>
      <c r="F195" s="21">
        <v>0</v>
      </c>
      <c r="G195" s="21">
        <v>0</v>
      </c>
      <c r="H195" s="21">
        <v>0</v>
      </c>
      <c r="I195" s="21"/>
      <c r="J195" s="21"/>
    </row>
    <row r="196" spans="1:10" s="6" customFormat="1" ht="38.25" hidden="1">
      <c r="A196" s="26">
        <v>184</v>
      </c>
      <c r="B196" s="218" t="s">
        <v>371</v>
      </c>
      <c r="C196" s="43">
        <f t="shared" si="63"/>
        <v>0</v>
      </c>
      <c r="D196" s="220">
        <f>SUM(D197)</f>
        <v>0</v>
      </c>
      <c r="E196" s="220">
        <f>SUM(E197)</f>
        <v>0</v>
      </c>
      <c r="F196" s="220">
        <f>SUM(F197)</f>
        <v>0</v>
      </c>
      <c r="G196" s="220">
        <f>SUM(G197)</f>
        <v>0</v>
      </c>
      <c r="H196" s="220">
        <f>SUM(H197)</f>
        <v>0</v>
      </c>
      <c r="I196" s="220"/>
      <c r="J196" s="220"/>
    </row>
    <row r="197" spans="1:10" s="6" customFormat="1" hidden="1">
      <c r="A197" s="26">
        <v>185</v>
      </c>
      <c r="B197" s="218" t="s">
        <v>74</v>
      </c>
      <c r="C197" s="43">
        <f t="shared" si="63"/>
        <v>0</v>
      </c>
      <c r="D197" s="220"/>
      <c r="E197" s="220"/>
      <c r="F197" s="220">
        <v>0</v>
      </c>
      <c r="G197" s="220"/>
      <c r="H197" s="220">
        <v>0</v>
      </c>
      <c r="I197" s="220"/>
      <c r="J197" s="220"/>
    </row>
    <row r="198" spans="1:10" s="6" customFormat="1" hidden="1">
      <c r="A198" s="26">
        <v>186</v>
      </c>
      <c r="B198" s="218" t="s">
        <v>372</v>
      </c>
      <c r="C198" s="43">
        <f>SUM(C199:C200)</f>
        <v>0</v>
      </c>
      <c r="D198" s="43">
        <f t="shared" ref="D198:I198" si="66">SUM(D199:D200)</f>
        <v>0</v>
      </c>
      <c r="E198" s="43">
        <f t="shared" si="66"/>
        <v>0</v>
      </c>
      <c r="F198" s="43">
        <f t="shared" si="66"/>
        <v>0</v>
      </c>
      <c r="G198" s="43">
        <f t="shared" si="66"/>
        <v>0</v>
      </c>
      <c r="H198" s="43">
        <f t="shared" si="66"/>
        <v>0</v>
      </c>
      <c r="I198" s="43">
        <f t="shared" si="66"/>
        <v>0</v>
      </c>
      <c r="J198" s="220"/>
    </row>
    <row r="199" spans="1:10" s="6" customFormat="1" hidden="1">
      <c r="A199" s="26">
        <v>187</v>
      </c>
      <c r="B199" s="218" t="s">
        <v>65</v>
      </c>
      <c r="C199" s="43">
        <f t="shared" si="63"/>
        <v>0</v>
      </c>
      <c r="D199" s="220"/>
      <c r="E199" s="220"/>
      <c r="F199" s="220"/>
      <c r="G199" s="220">
        <v>0</v>
      </c>
      <c r="H199" s="220"/>
      <c r="I199" s="220"/>
      <c r="J199" s="220"/>
    </row>
    <row r="200" spans="1:10" s="6" customFormat="1" hidden="1">
      <c r="A200" s="26">
        <v>188</v>
      </c>
      <c r="B200" s="218" t="s">
        <v>74</v>
      </c>
      <c r="C200" s="43">
        <f t="shared" si="63"/>
        <v>0</v>
      </c>
      <c r="D200" s="220"/>
      <c r="E200" s="220"/>
      <c r="F200" s="220"/>
      <c r="G200" s="220">
        <v>0</v>
      </c>
      <c r="H200" s="220"/>
      <c r="I200" s="220">
        <v>0</v>
      </c>
      <c r="J200" s="220"/>
    </row>
    <row r="201" spans="1:10" s="6" customFormat="1" ht="53.25" hidden="1" customHeight="1">
      <c r="A201" s="26">
        <v>189</v>
      </c>
      <c r="B201" s="218" t="s">
        <v>373</v>
      </c>
      <c r="C201" s="43">
        <f t="shared" si="63"/>
        <v>140</v>
      </c>
      <c r="D201" s="220">
        <f>SUM(D202)</f>
        <v>140</v>
      </c>
      <c r="E201" s="220">
        <f>SUM(E202)</f>
        <v>0</v>
      </c>
      <c r="F201" s="220">
        <f>SUM(F202)</f>
        <v>0</v>
      </c>
      <c r="G201" s="220">
        <f>SUM(G202)</f>
        <v>0</v>
      </c>
      <c r="H201" s="220">
        <f>SUM(H202)</f>
        <v>0</v>
      </c>
      <c r="I201" s="220"/>
      <c r="J201" s="220"/>
    </row>
    <row r="202" spans="1:10" s="6" customFormat="1" hidden="1">
      <c r="A202" s="26">
        <v>190</v>
      </c>
      <c r="B202" s="218" t="s">
        <v>74</v>
      </c>
      <c r="C202" s="43">
        <f t="shared" si="63"/>
        <v>140</v>
      </c>
      <c r="D202" s="220">
        <v>140</v>
      </c>
      <c r="E202" s="220"/>
      <c r="F202" s="220"/>
      <c r="G202" s="220"/>
      <c r="H202" s="220"/>
      <c r="I202" s="220"/>
      <c r="J202" s="220"/>
    </row>
    <row r="203" spans="1:10" s="6" customFormat="1" ht="53.25" customHeight="1">
      <c r="A203" s="26">
        <v>191</v>
      </c>
      <c r="B203" s="218" t="s">
        <v>494</v>
      </c>
      <c r="C203" s="43">
        <f t="shared" si="63"/>
        <v>1440.799</v>
      </c>
      <c r="D203" s="220">
        <f t="shared" ref="D203:H203" si="67">SUM(D204)</f>
        <v>392</v>
      </c>
      <c r="E203" s="220">
        <f t="shared" si="67"/>
        <v>259</v>
      </c>
      <c r="F203" s="220">
        <f t="shared" si="67"/>
        <v>249.79900000000001</v>
      </c>
      <c r="G203" s="220">
        <f t="shared" si="67"/>
        <v>270</v>
      </c>
      <c r="H203" s="220">
        <f t="shared" si="67"/>
        <v>270</v>
      </c>
      <c r="I203" s="220">
        <v>100</v>
      </c>
      <c r="J203" s="296" t="s">
        <v>647</v>
      </c>
    </row>
    <row r="204" spans="1:10" s="6" customFormat="1">
      <c r="A204" s="26">
        <v>192</v>
      </c>
      <c r="B204" s="218" t="s">
        <v>74</v>
      </c>
      <c r="C204" s="43">
        <f t="shared" si="63"/>
        <v>1440.799</v>
      </c>
      <c r="D204" s="220">
        <v>392</v>
      </c>
      <c r="E204" s="220">
        <v>259</v>
      </c>
      <c r="F204" s="220">
        <v>249.79900000000001</v>
      </c>
      <c r="G204" s="220">
        <v>270</v>
      </c>
      <c r="H204" s="220">
        <v>270</v>
      </c>
      <c r="I204" s="220">
        <v>100</v>
      </c>
      <c r="J204" s="220" t="s">
        <v>67</v>
      </c>
    </row>
    <row r="205" spans="1:10" s="30" customFormat="1" ht="37.5" customHeight="1">
      <c r="A205" s="289">
        <v>193</v>
      </c>
      <c r="B205" s="327" t="s">
        <v>95</v>
      </c>
      <c r="C205" s="328"/>
      <c r="D205" s="328"/>
      <c r="E205" s="328"/>
      <c r="F205" s="328"/>
      <c r="G205" s="328"/>
      <c r="H205" s="328"/>
      <c r="I205" s="328"/>
      <c r="J205" s="329"/>
    </row>
    <row r="206" spans="1:10" s="30" customFormat="1">
      <c r="A206" s="26">
        <v>194</v>
      </c>
      <c r="B206" s="27" t="s">
        <v>86</v>
      </c>
      <c r="C206" s="210">
        <f t="shared" ref="C206:I206" si="68">SUM(C207:C208)</f>
        <v>5308.4</v>
      </c>
      <c r="D206" s="210">
        <f t="shared" si="68"/>
        <v>1777</v>
      </c>
      <c r="E206" s="210">
        <f t="shared" si="68"/>
        <v>1575.6</v>
      </c>
      <c r="F206" s="210">
        <f t="shared" si="68"/>
        <v>1015.2</v>
      </c>
      <c r="G206" s="210">
        <f t="shared" si="68"/>
        <v>721</v>
      </c>
      <c r="H206" s="210">
        <f t="shared" si="68"/>
        <v>173</v>
      </c>
      <c r="I206" s="210">
        <f t="shared" si="68"/>
        <v>21.6</v>
      </c>
      <c r="J206" s="286"/>
    </row>
    <row r="207" spans="1:10" s="30" customFormat="1">
      <c r="A207" s="26">
        <v>195</v>
      </c>
      <c r="B207" s="45" t="s">
        <v>37</v>
      </c>
      <c r="C207" s="210">
        <f t="shared" ref="C207:I208" si="69">SUM(C211)</f>
        <v>2040.8</v>
      </c>
      <c r="D207" s="210">
        <f t="shared" si="69"/>
        <v>950</v>
      </c>
      <c r="E207" s="210">
        <f t="shared" si="69"/>
        <v>575.6</v>
      </c>
      <c r="F207" s="210">
        <f t="shared" si="69"/>
        <v>515.20000000000005</v>
      </c>
      <c r="G207" s="44">
        <f t="shared" si="69"/>
        <v>0</v>
      </c>
      <c r="H207" s="44">
        <f t="shared" si="69"/>
        <v>0</v>
      </c>
      <c r="I207" s="44">
        <f t="shared" si="69"/>
        <v>0</v>
      </c>
      <c r="J207" s="254" t="s">
        <v>67</v>
      </c>
    </row>
    <row r="208" spans="1:10" s="30" customFormat="1">
      <c r="A208" s="26">
        <v>196</v>
      </c>
      <c r="B208" s="45" t="s">
        <v>87</v>
      </c>
      <c r="C208" s="210">
        <f t="shared" si="69"/>
        <v>3267.6</v>
      </c>
      <c r="D208" s="210">
        <f t="shared" si="69"/>
        <v>827</v>
      </c>
      <c r="E208" s="210">
        <f t="shared" si="69"/>
        <v>1000</v>
      </c>
      <c r="F208" s="44">
        <f t="shared" si="69"/>
        <v>500</v>
      </c>
      <c r="G208" s="44">
        <f t="shared" si="69"/>
        <v>721</v>
      </c>
      <c r="H208" s="44">
        <f t="shared" si="69"/>
        <v>173</v>
      </c>
      <c r="I208" s="44">
        <v>21.6</v>
      </c>
      <c r="J208" s="254" t="s">
        <v>67</v>
      </c>
    </row>
    <row r="209" spans="1:10" s="30" customFormat="1">
      <c r="A209" s="26">
        <v>197</v>
      </c>
      <c r="B209" s="353" t="s">
        <v>76</v>
      </c>
      <c r="C209" s="354"/>
      <c r="D209" s="354"/>
      <c r="E209" s="354"/>
      <c r="F209" s="354"/>
      <c r="G209" s="354"/>
      <c r="H209" s="354"/>
      <c r="I209" s="354"/>
      <c r="J209" s="355"/>
    </row>
    <row r="210" spans="1:10" s="30" customFormat="1" ht="25.5">
      <c r="A210" s="26">
        <v>198</v>
      </c>
      <c r="B210" s="46" t="s">
        <v>89</v>
      </c>
      <c r="C210" s="48">
        <f t="shared" ref="C210:I210" si="70">SUM(C211,C212)</f>
        <v>5308.4</v>
      </c>
      <c r="D210" s="47">
        <f t="shared" si="70"/>
        <v>1777</v>
      </c>
      <c r="E210" s="48">
        <f t="shared" si="70"/>
        <v>1575.6</v>
      </c>
      <c r="F210" s="47">
        <f t="shared" si="70"/>
        <v>1015.2</v>
      </c>
      <c r="G210" s="47">
        <f t="shared" si="70"/>
        <v>721</v>
      </c>
      <c r="H210" s="47">
        <f t="shared" si="70"/>
        <v>173</v>
      </c>
      <c r="I210" s="47">
        <f t="shared" si="70"/>
        <v>23.9</v>
      </c>
      <c r="J210" s="220" t="s">
        <v>67</v>
      </c>
    </row>
    <row r="211" spans="1:10" s="30" customFormat="1">
      <c r="A211" s="26">
        <v>199</v>
      </c>
      <c r="B211" s="49" t="s">
        <v>37</v>
      </c>
      <c r="C211" s="48">
        <f>SUM(C217,C232,C235,+C238+C244+C271+C274+C214)</f>
        <v>2040.8</v>
      </c>
      <c r="D211" s="48">
        <f t="shared" ref="D211:I211" si="71">SUM(D217,D232,D235,+D238+D244+D271+D274+D214)</f>
        <v>950</v>
      </c>
      <c r="E211" s="48">
        <f t="shared" si="71"/>
        <v>575.6</v>
      </c>
      <c r="F211" s="48">
        <f t="shared" si="71"/>
        <v>515.20000000000005</v>
      </c>
      <c r="G211" s="48">
        <f t="shared" si="71"/>
        <v>0</v>
      </c>
      <c r="H211" s="48">
        <f t="shared" si="71"/>
        <v>0</v>
      </c>
      <c r="I211" s="48">
        <f t="shared" si="71"/>
        <v>0</v>
      </c>
      <c r="J211" s="220" t="s">
        <v>67</v>
      </c>
    </row>
    <row r="212" spans="1:10" s="30" customFormat="1">
      <c r="A212" s="26">
        <v>200</v>
      </c>
      <c r="B212" s="49" t="s">
        <v>87</v>
      </c>
      <c r="C212" s="48">
        <f>SUM(C218,C233,C236,C245+C272+C275+C239+C251+C254+C257+C260+C263+C248+C215+C224+C227+C230+C242+C266+C269+C221)</f>
        <v>3267.6</v>
      </c>
      <c r="D212" s="48">
        <f t="shared" ref="D212:F212" si="72">SUM(D218,D233,D236,D245+D272+D275+D239+D251+D254+D257+D260+D263+D248+D215+D224+D227+D230+D242+D266+D269+D221)</f>
        <v>827</v>
      </c>
      <c r="E212" s="48">
        <f t="shared" si="72"/>
        <v>1000</v>
      </c>
      <c r="F212" s="48">
        <f t="shared" si="72"/>
        <v>500</v>
      </c>
      <c r="G212" s="48">
        <f>SUM(G215,G224,G233,G239)</f>
        <v>721</v>
      </c>
      <c r="H212" s="48">
        <f>SUM(H215,H224,H233,H239)</f>
        <v>173</v>
      </c>
      <c r="I212" s="48">
        <v>23.9</v>
      </c>
      <c r="J212" s="220" t="s">
        <v>67</v>
      </c>
    </row>
    <row r="213" spans="1:10" s="30" customFormat="1" ht="63.75">
      <c r="A213" s="26">
        <v>201</v>
      </c>
      <c r="B213" s="49" t="s">
        <v>583</v>
      </c>
      <c r="C213" s="44">
        <f t="shared" ref="C213:C218" si="73">SUM(D213:H213)</f>
        <v>80</v>
      </c>
      <c r="D213" s="44">
        <f>SUM(D214:D215)</f>
        <v>0</v>
      </c>
      <c r="E213" s="44">
        <f>SUM(E214:E215)</f>
        <v>0</v>
      </c>
      <c r="F213" s="44">
        <f>SUM(F214:F215)</f>
        <v>80</v>
      </c>
      <c r="G213" s="44">
        <v>0</v>
      </c>
      <c r="H213" s="44">
        <f>SUM(H214:H215)</f>
        <v>0</v>
      </c>
      <c r="I213" s="44"/>
      <c r="J213" s="238"/>
    </row>
    <row r="214" spans="1:10" s="30" customFormat="1">
      <c r="A214" s="26">
        <v>202</v>
      </c>
      <c r="B214" s="49" t="s">
        <v>37</v>
      </c>
      <c r="C214" s="44">
        <f t="shared" si="73"/>
        <v>0</v>
      </c>
      <c r="D214" s="44"/>
      <c r="E214" s="44"/>
      <c r="F214" s="44"/>
      <c r="G214" s="44"/>
      <c r="H214" s="44"/>
      <c r="I214" s="44"/>
      <c r="J214" s="238"/>
    </row>
    <row r="215" spans="1:10" s="30" customFormat="1">
      <c r="A215" s="26">
        <v>203</v>
      </c>
      <c r="B215" s="49" t="s">
        <v>87</v>
      </c>
      <c r="C215" s="44">
        <f t="shared" si="73"/>
        <v>80</v>
      </c>
      <c r="D215" s="44"/>
      <c r="E215" s="44"/>
      <c r="F215" s="44">
        <v>80</v>
      </c>
      <c r="G215" s="44">
        <v>0</v>
      </c>
      <c r="H215" s="44">
        <v>0</v>
      </c>
      <c r="I215" s="44">
        <v>0</v>
      </c>
      <c r="J215" s="238"/>
    </row>
    <row r="216" spans="1:10" s="30" customFormat="1" ht="119.25" hidden="1" customHeight="1">
      <c r="A216" s="26">
        <v>204</v>
      </c>
      <c r="B216" s="45" t="s">
        <v>471</v>
      </c>
      <c r="C216" s="50">
        <f t="shared" si="73"/>
        <v>500</v>
      </c>
      <c r="D216" s="51">
        <f t="shared" ref="D216:I216" si="74">SUM(D217:D218)</f>
        <v>0</v>
      </c>
      <c r="E216" s="51">
        <f t="shared" si="74"/>
        <v>500</v>
      </c>
      <c r="F216" s="51">
        <f t="shared" si="74"/>
        <v>0</v>
      </c>
      <c r="G216" s="51">
        <f t="shared" si="74"/>
        <v>0</v>
      </c>
      <c r="H216" s="51">
        <f t="shared" si="74"/>
        <v>0</v>
      </c>
      <c r="I216" s="51">
        <f t="shared" si="74"/>
        <v>0</v>
      </c>
      <c r="J216" s="52" t="s">
        <v>428</v>
      </c>
    </row>
    <row r="217" spans="1:10" s="30" customFormat="1" hidden="1">
      <c r="A217" s="26">
        <v>205</v>
      </c>
      <c r="B217" s="45" t="s">
        <v>37</v>
      </c>
      <c r="C217" s="50">
        <f t="shared" si="73"/>
        <v>0</v>
      </c>
      <c r="D217" s="51"/>
      <c r="E217" s="51"/>
      <c r="F217" s="51"/>
      <c r="G217" s="51"/>
      <c r="H217" s="53"/>
      <c r="I217" s="53"/>
      <c r="J217" s="220" t="s">
        <v>67</v>
      </c>
    </row>
    <row r="218" spans="1:10" s="30" customFormat="1" hidden="1">
      <c r="A218" s="26">
        <v>206</v>
      </c>
      <c r="B218" s="45" t="s">
        <v>87</v>
      </c>
      <c r="C218" s="50">
        <f t="shared" si="73"/>
        <v>500</v>
      </c>
      <c r="D218" s="51"/>
      <c r="E218" s="51">
        <v>500</v>
      </c>
      <c r="F218" s="51"/>
      <c r="G218" s="51"/>
      <c r="H218" s="53"/>
      <c r="I218" s="53"/>
      <c r="J218" s="220" t="s">
        <v>67</v>
      </c>
    </row>
    <row r="219" spans="1:10" s="88" customFormat="1" ht="76.5" hidden="1">
      <c r="A219" s="5" t="s">
        <v>601</v>
      </c>
      <c r="B219" s="250" t="s">
        <v>604</v>
      </c>
      <c r="C219" s="251">
        <v>50</v>
      </c>
      <c r="D219" s="252"/>
      <c r="E219" s="252"/>
      <c r="F219" s="252">
        <v>50</v>
      </c>
      <c r="G219" s="252"/>
      <c r="H219" s="253"/>
      <c r="I219" s="253"/>
      <c r="J219" s="21"/>
    </row>
    <row r="220" spans="1:10" s="88" customFormat="1" hidden="1">
      <c r="A220" s="5" t="s">
        <v>602</v>
      </c>
      <c r="B220" s="250" t="s">
        <v>9</v>
      </c>
      <c r="C220" s="251"/>
      <c r="D220" s="252"/>
      <c r="E220" s="252"/>
      <c r="F220" s="252"/>
      <c r="G220" s="252"/>
      <c r="H220" s="253"/>
      <c r="I220" s="253"/>
      <c r="J220" s="21"/>
    </row>
    <row r="221" spans="1:10" s="88" customFormat="1" hidden="1">
      <c r="A221" s="5" t="s">
        <v>603</v>
      </c>
      <c r="B221" s="250" t="s">
        <v>10</v>
      </c>
      <c r="C221" s="251">
        <v>50</v>
      </c>
      <c r="D221" s="252"/>
      <c r="E221" s="252"/>
      <c r="F221" s="252">
        <v>50</v>
      </c>
      <c r="G221" s="252"/>
      <c r="H221" s="253"/>
      <c r="I221" s="253"/>
      <c r="J221" s="21"/>
    </row>
    <row r="222" spans="1:10" s="30" customFormat="1" ht="127.5">
      <c r="A222" s="26">
        <v>207</v>
      </c>
      <c r="B222" s="45" t="s">
        <v>611</v>
      </c>
      <c r="C222" s="50">
        <f>SUM(C223:C224)</f>
        <v>590.6</v>
      </c>
      <c r="D222" s="50">
        <f t="shared" ref="D222:I222" si="75">SUM(D223:D224)</f>
        <v>0</v>
      </c>
      <c r="E222" s="50">
        <f t="shared" si="75"/>
        <v>0</v>
      </c>
      <c r="F222" s="50">
        <f t="shared" si="75"/>
        <v>0</v>
      </c>
      <c r="G222" s="50">
        <f t="shared" si="75"/>
        <v>371</v>
      </c>
      <c r="H222" s="50">
        <f t="shared" si="75"/>
        <v>173</v>
      </c>
      <c r="I222" s="50">
        <f t="shared" si="75"/>
        <v>46.6</v>
      </c>
      <c r="J222" s="220"/>
    </row>
    <row r="223" spans="1:10" s="30" customFormat="1">
      <c r="A223" s="26">
        <v>208</v>
      </c>
      <c r="B223" s="45" t="s">
        <v>9</v>
      </c>
      <c r="C223" s="50"/>
      <c r="D223" s="51"/>
      <c r="E223" s="51"/>
      <c r="F223" s="51"/>
      <c r="G223" s="51"/>
      <c r="H223" s="53"/>
      <c r="I223" s="53"/>
      <c r="J223" s="220"/>
    </row>
    <row r="224" spans="1:10" s="30" customFormat="1">
      <c r="A224" s="26">
        <v>209</v>
      </c>
      <c r="B224" s="45" t="s">
        <v>10</v>
      </c>
      <c r="C224" s="50">
        <f>SUM(D224:I224)</f>
        <v>590.6</v>
      </c>
      <c r="D224" s="51"/>
      <c r="E224" s="51"/>
      <c r="F224" s="51"/>
      <c r="G224" s="51">
        <v>371</v>
      </c>
      <c r="H224" s="53">
        <v>173</v>
      </c>
      <c r="I224" s="53">
        <v>46.6</v>
      </c>
      <c r="J224" s="220"/>
    </row>
    <row r="225" spans="1:10" s="30" customFormat="1" ht="138" hidden="1" customHeight="1">
      <c r="A225" s="26">
        <v>210</v>
      </c>
      <c r="B225" s="45" t="s">
        <v>612</v>
      </c>
      <c r="C225" s="50">
        <f>SUM(C226:C227)</f>
        <v>0</v>
      </c>
      <c r="D225" s="50">
        <f t="shared" ref="D225:I225" si="76">SUM(D226:D227)</f>
        <v>0</v>
      </c>
      <c r="E225" s="50">
        <f t="shared" si="76"/>
        <v>0</v>
      </c>
      <c r="F225" s="50">
        <f t="shared" si="76"/>
        <v>0</v>
      </c>
      <c r="G225" s="50">
        <f t="shared" si="76"/>
        <v>0</v>
      </c>
      <c r="H225" s="50">
        <f t="shared" si="76"/>
        <v>0</v>
      </c>
      <c r="I225" s="50">
        <f t="shared" si="76"/>
        <v>0</v>
      </c>
      <c r="J225" s="220"/>
    </row>
    <row r="226" spans="1:10" s="30" customFormat="1" hidden="1">
      <c r="A226" s="26">
        <v>211</v>
      </c>
      <c r="B226" s="45" t="s">
        <v>9</v>
      </c>
      <c r="C226" s="50"/>
      <c r="D226" s="51"/>
      <c r="E226" s="51"/>
      <c r="F226" s="51"/>
      <c r="G226" s="51"/>
      <c r="H226" s="53"/>
      <c r="I226" s="53"/>
      <c r="J226" s="220"/>
    </row>
    <row r="227" spans="1:10" s="30" customFormat="1" hidden="1">
      <c r="A227" s="26">
        <v>212</v>
      </c>
      <c r="B227" s="45" t="s">
        <v>10</v>
      </c>
      <c r="C227" s="50">
        <f>SUM(D227:I227)</f>
        <v>0</v>
      </c>
      <c r="D227" s="51"/>
      <c r="E227" s="51"/>
      <c r="F227" s="51"/>
      <c r="G227" s="51"/>
      <c r="H227" s="53">
        <v>0</v>
      </c>
      <c r="I227" s="53"/>
      <c r="J227" s="220"/>
    </row>
    <row r="228" spans="1:10" s="30" customFormat="1" ht="117.75" hidden="1" customHeight="1">
      <c r="A228" s="26">
        <v>213</v>
      </c>
      <c r="B228" s="45" t="s">
        <v>613</v>
      </c>
      <c r="C228" s="50">
        <f>SUM(C229:C230)</f>
        <v>0</v>
      </c>
      <c r="D228" s="50">
        <f t="shared" ref="D228:I228" si="77">SUM(D229:D230)</f>
        <v>0</v>
      </c>
      <c r="E228" s="50">
        <f t="shared" si="77"/>
        <v>0</v>
      </c>
      <c r="F228" s="50">
        <f t="shared" si="77"/>
        <v>0</v>
      </c>
      <c r="G228" s="50">
        <f t="shared" si="77"/>
        <v>0</v>
      </c>
      <c r="H228" s="50">
        <f t="shared" si="77"/>
        <v>0</v>
      </c>
      <c r="I228" s="50">
        <f t="shared" si="77"/>
        <v>0</v>
      </c>
      <c r="J228" s="220"/>
    </row>
    <row r="229" spans="1:10" s="30" customFormat="1" hidden="1">
      <c r="A229" s="26">
        <v>214</v>
      </c>
      <c r="B229" s="45" t="s">
        <v>9</v>
      </c>
      <c r="C229" s="50"/>
      <c r="D229" s="51"/>
      <c r="E229" s="51"/>
      <c r="F229" s="51"/>
      <c r="G229" s="51"/>
      <c r="H229" s="53"/>
      <c r="I229" s="53"/>
      <c r="J229" s="220"/>
    </row>
    <row r="230" spans="1:10" s="30" customFormat="1" hidden="1">
      <c r="A230" s="26">
        <v>215</v>
      </c>
      <c r="B230" s="45" t="s">
        <v>10</v>
      </c>
      <c r="C230" s="50">
        <f>SUM(D230:I230)</f>
        <v>0</v>
      </c>
      <c r="D230" s="51"/>
      <c r="E230" s="51"/>
      <c r="F230" s="51"/>
      <c r="G230" s="51"/>
      <c r="H230" s="53"/>
      <c r="I230" s="53">
        <v>0</v>
      </c>
      <c r="J230" s="220"/>
    </row>
    <row r="231" spans="1:10" s="6" customFormat="1" ht="119.25" customHeight="1">
      <c r="A231" s="26">
        <v>216</v>
      </c>
      <c r="B231" s="45" t="s">
        <v>614</v>
      </c>
      <c r="C231" s="50">
        <f t="shared" ref="C231:C236" si="78">SUM(D231:H231)</f>
        <v>200</v>
      </c>
      <c r="D231" s="50">
        <f t="shared" ref="D231:I231" si="79">SUM(D232:D233)</f>
        <v>0</v>
      </c>
      <c r="E231" s="50">
        <f t="shared" si="79"/>
        <v>0</v>
      </c>
      <c r="F231" s="50">
        <f t="shared" si="79"/>
        <v>0</v>
      </c>
      <c r="G231" s="50">
        <f t="shared" si="79"/>
        <v>200</v>
      </c>
      <c r="H231" s="50">
        <f t="shared" si="79"/>
        <v>0</v>
      </c>
      <c r="I231" s="50">
        <f t="shared" si="79"/>
        <v>0</v>
      </c>
      <c r="J231" s="52"/>
    </row>
    <row r="232" spans="1:10" s="6" customFormat="1">
      <c r="A232" s="26">
        <v>217</v>
      </c>
      <c r="B232" s="45" t="s">
        <v>37</v>
      </c>
      <c r="C232" s="50">
        <f t="shared" si="78"/>
        <v>0</v>
      </c>
      <c r="D232" s="51"/>
      <c r="E232" s="51"/>
      <c r="F232" s="51"/>
      <c r="G232" s="51"/>
      <c r="H232" s="53"/>
      <c r="I232" s="53"/>
      <c r="J232" s="220" t="s">
        <v>67</v>
      </c>
    </row>
    <row r="233" spans="1:10" s="6" customFormat="1">
      <c r="A233" s="26">
        <v>218</v>
      </c>
      <c r="B233" s="45" t="s">
        <v>87</v>
      </c>
      <c r="C233" s="50">
        <f t="shared" si="78"/>
        <v>200</v>
      </c>
      <c r="D233" s="51"/>
      <c r="E233" s="51">
        <v>0</v>
      </c>
      <c r="F233" s="51"/>
      <c r="G233" s="51">
        <v>200</v>
      </c>
      <c r="H233" s="53">
        <v>0</v>
      </c>
      <c r="I233" s="53"/>
      <c r="J233" s="220" t="s">
        <v>67</v>
      </c>
    </row>
    <row r="234" spans="1:10" s="30" customFormat="1" ht="108" hidden="1" customHeight="1">
      <c r="A234" s="26">
        <v>219</v>
      </c>
      <c r="B234" s="45" t="s">
        <v>580</v>
      </c>
      <c r="C234" s="61">
        <f t="shared" si="78"/>
        <v>677.2</v>
      </c>
      <c r="D234" s="61">
        <f t="shared" ref="D234:I234" si="80">SUM(D235:D236)</f>
        <v>0</v>
      </c>
      <c r="E234" s="61">
        <f t="shared" si="80"/>
        <v>0</v>
      </c>
      <c r="F234" s="61">
        <f t="shared" si="80"/>
        <v>677.2</v>
      </c>
      <c r="G234" s="61">
        <f t="shared" si="80"/>
        <v>0</v>
      </c>
      <c r="H234" s="61">
        <f t="shared" si="80"/>
        <v>0</v>
      </c>
      <c r="I234" s="61">
        <f t="shared" si="80"/>
        <v>0</v>
      </c>
      <c r="J234" s="52" t="s">
        <v>428</v>
      </c>
    </row>
    <row r="235" spans="1:10" s="30" customFormat="1" hidden="1">
      <c r="A235" s="26">
        <v>220</v>
      </c>
      <c r="B235" s="45" t="s">
        <v>37</v>
      </c>
      <c r="C235" s="61">
        <f t="shared" si="78"/>
        <v>515.20000000000005</v>
      </c>
      <c r="D235" s="61"/>
      <c r="E235" s="61"/>
      <c r="F235" s="61">
        <v>515.20000000000005</v>
      </c>
      <c r="G235" s="61"/>
      <c r="H235" s="66"/>
      <c r="I235" s="66"/>
      <c r="J235" s="231" t="s">
        <v>67</v>
      </c>
    </row>
    <row r="236" spans="1:10" s="30" customFormat="1" hidden="1">
      <c r="A236" s="26">
        <v>221</v>
      </c>
      <c r="B236" s="45" t="s">
        <v>87</v>
      </c>
      <c r="C236" s="61">
        <f t="shared" si="78"/>
        <v>162</v>
      </c>
      <c r="D236" s="61"/>
      <c r="E236" s="61"/>
      <c r="F236" s="61">
        <v>162</v>
      </c>
      <c r="G236" s="61"/>
      <c r="H236" s="66"/>
      <c r="I236" s="66"/>
      <c r="J236" s="231" t="s">
        <v>67</v>
      </c>
    </row>
    <row r="237" spans="1:10" s="6" customFormat="1" ht="51">
      <c r="A237" s="26">
        <v>228</v>
      </c>
      <c r="B237" s="45" t="s">
        <v>584</v>
      </c>
      <c r="C237" s="50">
        <f>SUM(C238:C239)</f>
        <v>150</v>
      </c>
      <c r="D237" s="50">
        <f t="shared" ref="D237:I237" si="81">SUM(D238:D239)</f>
        <v>0</v>
      </c>
      <c r="E237" s="50">
        <f t="shared" si="81"/>
        <v>0</v>
      </c>
      <c r="F237" s="50">
        <f t="shared" si="81"/>
        <v>0</v>
      </c>
      <c r="G237" s="50">
        <f t="shared" si="81"/>
        <v>150</v>
      </c>
      <c r="H237" s="50">
        <f t="shared" si="81"/>
        <v>0</v>
      </c>
      <c r="I237" s="50">
        <f t="shared" si="81"/>
        <v>0</v>
      </c>
      <c r="J237" s="52"/>
    </row>
    <row r="238" spans="1:10" s="6" customFormat="1">
      <c r="A238" s="26">
        <v>229</v>
      </c>
      <c r="B238" s="45" t="s">
        <v>37</v>
      </c>
      <c r="C238" s="50">
        <f>SUM(D238:H238)</f>
        <v>0</v>
      </c>
      <c r="D238" s="51"/>
      <c r="E238" s="51"/>
      <c r="F238" s="51"/>
      <c r="G238" s="50">
        <v>0</v>
      </c>
      <c r="H238" s="53"/>
      <c r="I238" s="53"/>
      <c r="J238" s="220" t="s">
        <v>67</v>
      </c>
    </row>
    <row r="239" spans="1:10" s="6" customFormat="1">
      <c r="A239" s="26">
        <v>230</v>
      </c>
      <c r="B239" s="45" t="s">
        <v>87</v>
      </c>
      <c r="C239" s="50">
        <f>SUM(D239:H239)</f>
        <v>150</v>
      </c>
      <c r="D239" s="51"/>
      <c r="E239" s="51"/>
      <c r="F239" s="51"/>
      <c r="G239" s="50">
        <v>150</v>
      </c>
      <c r="H239" s="53">
        <v>0</v>
      </c>
      <c r="I239" s="53">
        <v>0</v>
      </c>
      <c r="J239" s="220" t="s">
        <v>67</v>
      </c>
    </row>
    <row r="240" spans="1:10" s="6" customFormat="1" ht="51" hidden="1">
      <c r="A240" s="26">
        <v>231</v>
      </c>
      <c r="B240" s="45" t="s">
        <v>585</v>
      </c>
      <c r="C240" s="50">
        <f>SUM(C241:C242)</f>
        <v>0</v>
      </c>
      <c r="D240" s="50">
        <f t="shared" ref="D240:I240" si="82">SUM(D241:D242)</f>
        <v>0</v>
      </c>
      <c r="E240" s="50">
        <f t="shared" si="82"/>
        <v>0</v>
      </c>
      <c r="F240" s="50">
        <f t="shared" si="82"/>
        <v>0</v>
      </c>
      <c r="G240" s="50">
        <f t="shared" si="82"/>
        <v>0</v>
      </c>
      <c r="H240" s="50">
        <f t="shared" si="82"/>
        <v>0</v>
      </c>
      <c r="I240" s="50">
        <f t="shared" si="82"/>
        <v>0</v>
      </c>
      <c r="J240" s="220"/>
    </row>
    <row r="241" spans="1:10" s="6" customFormat="1" hidden="1">
      <c r="A241" s="26">
        <v>232</v>
      </c>
      <c r="B241" s="45" t="s">
        <v>37</v>
      </c>
      <c r="C241" s="50">
        <f>SUM(D241:I241)</f>
        <v>0</v>
      </c>
      <c r="D241" s="51"/>
      <c r="E241" s="51"/>
      <c r="F241" s="51"/>
      <c r="G241" s="50"/>
      <c r="H241" s="53">
        <v>0</v>
      </c>
      <c r="I241" s="53"/>
      <c r="J241" s="220"/>
    </row>
    <row r="242" spans="1:10" s="6" customFormat="1" hidden="1">
      <c r="A242" s="26">
        <v>233</v>
      </c>
      <c r="B242" s="45" t="s">
        <v>87</v>
      </c>
      <c r="C242" s="50">
        <f>SUM(D242:I242)</f>
        <v>0</v>
      </c>
      <c r="D242" s="51"/>
      <c r="E242" s="51"/>
      <c r="F242" s="51"/>
      <c r="G242" s="50"/>
      <c r="H242" s="53">
        <v>0</v>
      </c>
      <c r="I242" s="53"/>
      <c r="J242" s="220"/>
    </row>
    <row r="243" spans="1:10" s="30" customFormat="1" ht="89.25" hidden="1">
      <c r="A243" s="26">
        <v>234</v>
      </c>
      <c r="B243" s="45" t="s">
        <v>452</v>
      </c>
      <c r="C243" s="54">
        <f>SUM(D243:H243)</f>
        <v>2109.4859999999999</v>
      </c>
      <c r="D243" s="54">
        <f t="shared" ref="D243:I243" si="83">SUM(D244:D245)</f>
        <v>1357</v>
      </c>
      <c r="E243" s="54">
        <f t="shared" si="83"/>
        <v>752.48599999999999</v>
      </c>
      <c r="F243" s="54">
        <f t="shared" si="83"/>
        <v>0</v>
      </c>
      <c r="G243" s="54">
        <f t="shared" si="83"/>
        <v>0</v>
      </c>
      <c r="H243" s="54">
        <f t="shared" si="83"/>
        <v>0</v>
      </c>
      <c r="I243" s="54">
        <f t="shared" si="83"/>
        <v>0</v>
      </c>
      <c r="J243" s="52" t="s">
        <v>431</v>
      </c>
    </row>
    <row r="244" spans="1:10" s="30" customFormat="1" hidden="1">
      <c r="A244" s="26">
        <v>235</v>
      </c>
      <c r="B244" s="45" t="s">
        <v>37</v>
      </c>
      <c r="C244" s="54">
        <f>SUM(D244:H244)</f>
        <v>1525.6</v>
      </c>
      <c r="D244" s="54">
        <v>950</v>
      </c>
      <c r="E244" s="54">
        <v>575.6</v>
      </c>
      <c r="F244" s="54"/>
      <c r="G244" s="54"/>
      <c r="H244" s="54">
        <v>0</v>
      </c>
      <c r="I244" s="54"/>
      <c r="J244" s="220" t="s">
        <v>67</v>
      </c>
    </row>
    <row r="245" spans="1:10" s="30" customFormat="1" hidden="1">
      <c r="A245" s="26">
        <v>236</v>
      </c>
      <c r="B245" s="45" t="s">
        <v>87</v>
      </c>
      <c r="C245" s="54">
        <f>SUM(D245:H245)</f>
        <v>583.88599999999997</v>
      </c>
      <c r="D245" s="54">
        <v>407</v>
      </c>
      <c r="E245" s="54">
        <v>176.886</v>
      </c>
      <c r="F245" s="54"/>
      <c r="G245" s="54"/>
      <c r="H245" s="54">
        <v>0</v>
      </c>
      <c r="I245" s="54"/>
      <c r="J245" s="220" t="s">
        <v>67</v>
      </c>
    </row>
    <row r="246" spans="1:10" s="30" customFormat="1" ht="76.5" hidden="1">
      <c r="A246" s="26">
        <v>237</v>
      </c>
      <c r="B246" s="45" t="s">
        <v>475</v>
      </c>
      <c r="C246" s="54">
        <f>SUM(C247:C248)</f>
        <v>75</v>
      </c>
      <c r="D246" s="54">
        <f t="shared" ref="D246:I246" si="84">SUM(D247:D248)</f>
        <v>0</v>
      </c>
      <c r="E246" s="54">
        <f t="shared" si="84"/>
        <v>75</v>
      </c>
      <c r="F246" s="54">
        <f t="shared" si="84"/>
        <v>0</v>
      </c>
      <c r="G246" s="54">
        <f t="shared" si="84"/>
        <v>0</v>
      </c>
      <c r="H246" s="54">
        <f t="shared" si="84"/>
        <v>0</v>
      </c>
      <c r="I246" s="54">
        <f t="shared" si="84"/>
        <v>0</v>
      </c>
      <c r="J246" s="220"/>
    </row>
    <row r="247" spans="1:10" s="30" customFormat="1" hidden="1">
      <c r="A247" s="26">
        <v>238</v>
      </c>
      <c r="B247" s="45" t="s">
        <v>37</v>
      </c>
      <c r="C247" s="54"/>
      <c r="D247" s="54"/>
      <c r="E247" s="54"/>
      <c r="F247" s="54"/>
      <c r="G247" s="54"/>
      <c r="H247" s="54"/>
      <c r="I247" s="54"/>
      <c r="J247" s="220"/>
    </row>
    <row r="248" spans="1:10" s="30" customFormat="1" hidden="1">
      <c r="A248" s="26">
        <v>239</v>
      </c>
      <c r="B248" s="45" t="s">
        <v>87</v>
      </c>
      <c r="C248" s="54">
        <f>SUM(D248:H248)</f>
        <v>75</v>
      </c>
      <c r="D248" s="54"/>
      <c r="E248" s="54">
        <v>75</v>
      </c>
      <c r="F248" s="54"/>
      <c r="G248" s="54"/>
      <c r="H248" s="54"/>
      <c r="I248" s="54"/>
      <c r="J248" s="220"/>
    </row>
    <row r="249" spans="1:10" s="6" customFormat="1" ht="63.75" hidden="1">
      <c r="A249" s="26">
        <v>240</v>
      </c>
      <c r="B249" s="45" t="s">
        <v>617</v>
      </c>
      <c r="C249" s="50">
        <f t="shared" ref="C249:I249" si="85">SUM(C250:C251)</f>
        <v>0</v>
      </c>
      <c r="D249" s="51">
        <f t="shared" si="85"/>
        <v>0</v>
      </c>
      <c r="E249" s="51">
        <f t="shared" si="85"/>
        <v>0</v>
      </c>
      <c r="F249" s="51">
        <f t="shared" si="85"/>
        <v>0</v>
      </c>
      <c r="G249" s="51">
        <f t="shared" si="85"/>
        <v>0</v>
      </c>
      <c r="H249" s="51">
        <f t="shared" si="85"/>
        <v>0</v>
      </c>
      <c r="I249" s="51">
        <f t="shared" si="85"/>
        <v>0</v>
      </c>
      <c r="J249" s="52" t="s">
        <v>432</v>
      </c>
    </row>
    <row r="250" spans="1:10" s="6" customFormat="1" hidden="1">
      <c r="A250" s="26">
        <v>241</v>
      </c>
      <c r="B250" s="45" t="s">
        <v>37</v>
      </c>
      <c r="C250" s="50">
        <f>SUM(D250:I250)</f>
        <v>0</v>
      </c>
      <c r="D250" s="51"/>
      <c r="E250" s="51"/>
      <c r="F250" s="51"/>
      <c r="G250" s="51"/>
      <c r="H250" s="53"/>
      <c r="I250" s="53">
        <v>0</v>
      </c>
      <c r="J250" s="220" t="s">
        <v>67</v>
      </c>
    </row>
    <row r="251" spans="1:10" s="6" customFormat="1" hidden="1">
      <c r="A251" s="26">
        <v>242</v>
      </c>
      <c r="B251" s="45" t="s">
        <v>87</v>
      </c>
      <c r="C251" s="50">
        <f>SUM(D251:I251)</f>
        <v>0</v>
      </c>
      <c r="D251" s="51"/>
      <c r="E251" s="51"/>
      <c r="F251" s="51"/>
      <c r="G251" s="51"/>
      <c r="H251" s="53">
        <v>0</v>
      </c>
      <c r="I251" s="53">
        <v>0</v>
      </c>
      <c r="J251" s="220" t="s">
        <v>67</v>
      </c>
    </row>
    <row r="252" spans="1:10" s="6" customFormat="1" ht="99.75" hidden="1" customHeight="1">
      <c r="A252" s="26">
        <v>243</v>
      </c>
      <c r="B252" s="55" t="s">
        <v>360</v>
      </c>
      <c r="C252" s="50">
        <f>SUM(D252:H252)</f>
        <v>350</v>
      </c>
      <c r="D252" s="51">
        <f>SUM(D253:D254)</f>
        <v>350</v>
      </c>
      <c r="E252" s="51">
        <f>SUM(E253:E254)</f>
        <v>0</v>
      </c>
      <c r="F252" s="51">
        <f>SUM(F253:F254)</f>
        <v>0</v>
      </c>
      <c r="G252" s="51">
        <f>SUM(G253:G254)</f>
        <v>0</v>
      </c>
      <c r="H252" s="51">
        <f>SUM(H253:H254)</f>
        <v>0</v>
      </c>
      <c r="I252" s="51"/>
      <c r="J252" s="56" t="s">
        <v>361</v>
      </c>
    </row>
    <row r="253" spans="1:10" s="6" customFormat="1" hidden="1">
      <c r="A253" s="26">
        <v>244</v>
      </c>
      <c r="B253" s="55" t="s">
        <v>37</v>
      </c>
      <c r="C253" s="50">
        <f>SUM(D253:H253)</f>
        <v>0</v>
      </c>
      <c r="D253" s="51"/>
      <c r="E253" s="51"/>
      <c r="F253" s="51"/>
      <c r="G253" s="51"/>
      <c r="H253" s="53"/>
      <c r="I253" s="53"/>
      <c r="J253" s="220" t="s">
        <v>67</v>
      </c>
    </row>
    <row r="254" spans="1:10" s="6" customFormat="1" hidden="1">
      <c r="A254" s="26">
        <v>245</v>
      </c>
      <c r="B254" s="55" t="s">
        <v>87</v>
      </c>
      <c r="C254" s="50">
        <f>SUM(D254:H254)</f>
        <v>350</v>
      </c>
      <c r="D254" s="51">
        <v>350</v>
      </c>
      <c r="E254" s="51"/>
      <c r="F254" s="51"/>
      <c r="G254" s="51"/>
      <c r="H254" s="53"/>
      <c r="I254" s="53"/>
      <c r="J254" s="220" t="s">
        <v>67</v>
      </c>
    </row>
    <row r="255" spans="1:10" s="30" customFormat="1" ht="83.25" hidden="1" customHeight="1">
      <c r="A255" s="26">
        <v>246</v>
      </c>
      <c r="B255" s="55" t="s">
        <v>600</v>
      </c>
      <c r="C255" s="76">
        <f>SUM(C256:C257)</f>
        <v>194.8</v>
      </c>
      <c r="D255" s="50">
        <f t="shared" ref="D255:I255" si="86">SUM(D256:D257)</f>
        <v>0</v>
      </c>
      <c r="E255" s="89">
        <f t="shared" si="86"/>
        <v>194.8</v>
      </c>
      <c r="F255" s="50">
        <f t="shared" si="86"/>
        <v>0</v>
      </c>
      <c r="G255" s="50">
        <f t="shared" si="86"/>
        <v>0</v>
      </c>
      <c r="H255" s="50">
        <f t="shared" si="86"/>
        <v>0</v>
      </c>
      <c r="I255" s="50">
        <f t="shared" si="86"/>
        <v>0</v>
      </c>
      <c r="J255" s="56" t="s">
        <v>361</v>
      </c>
    </row>
    <row r="256" spans="1:10" s="30" customFormat="1" hidden="1">
      <c r="A256" s="26">
        <v>247</v>
      </c>
      <c r="B256" s="55" t="s">
        <v>37</v>
      </c>
      <c r="C256" s="76">
        <f t="shared" ref="C256:C263" si="87">SUM(D256:H256)</f>
        <v>0</v>
      </c>
      <c r="D256" s="51"/>
      <c r="E256" s="89"/>
      <c r="F256" s="51"/>
      <c r="G256" s="51"/>
      <c r="H256" s="53"/>
      <c r="I256" s="53"/>
      <c r="J256" s="220" t="s">
        <v>67</v>
      </c>
    </row>
    <row r="257" spans="1:10" s="30" customFormat="1" hidden="1">
      <c r="A257" s="26">
        <v>248</v>
      </c>
      <c r="B257" s="55" t="s">
        <v>87</v>
      </c>
      <c r="C257" s="76">
        <f t="shared" si="87"/>
        <v>194.8</v>
      </c>
      <c r="D257" s="51"/>
      <c r="E257" s="89">
        <v>194.8</v>
      </c>
      <c r="F257" s="51"/>
      <c r="G257" s="51"/>
      <c r="H257" s="53"/>
      <c r="I257" s="53"/>
      <c r="J257" s="220" t="s">
        <v>67</v>
      </c>
    </row>
    <row r="258" spans="1:10" s="88" customFormat="1" ht="96.75" hidden="1" customHeight="1">
      <c r="A258" s="26">
        <v>249</v>
      </c>
      <c r="B258" s="55" t="s">
        <v>608</v>
      </c>
      <c r="C258" s="50">
        <f t="shared" si="87"/>
        <v>190</v>
      </c>
      <c r="D258" s="51">
        <f t="shared" ref="D258:I258" si="88">SUM(D259:D260)</f>
        <v>0</v>
      </c>
      <c r="E258" s="51">
        <f t="shared" si="88"/>
        <v>0</v>
      </c>
      <c r="F258" s="51">
        <f t="shared" si="88"/>
        <v>190</v>
      </c>
      <c r="G258" s="51">
        <f t="shared" si="88"/>
        <v>0</v>
      </c>
      <c r="H258" s="51">
        <f t="shared" si="88"/>
        <v>0</v>
      </c>
      <c r="I258" s="51">
        <f t="shared" si="88"/>
        <v>0</v>
      </c>
      <c r="J258" s="56" t="s">
        <v>361</v>
      </c>
    </row>
    <row r="259" spans="1:10" s="88" customFormat="1" hidden="1">
      <c r="A259" s="26">
        <v>250</v>
      </c>
      <c r="B259" s="55" t="s">
        <v>37</v>
      </c>
      <c r="C259" s="50">
        <f t="shared" si="87"/>
        <v>0</v>
      </c>
      <c r="D259" s="51"/>
      <c r="E259" s="51"/>
      <c r="F259" s="102"/>
      <c r="G259" s="102"/>
      <c r="H259" s="53"/>
      <c r="I259" s="53"/>
      <c r="J259" s="239" t="s">
        <v>67</v>
      </c>
    </row>
    <row r="260" spans="1:10" s="88" customFormat="1" hidden="1">
      <c r="A260" s="26">
        <v>251</v>
      </c>
      <c r="B260" s="55" t="s">
        <v>87</v>
      </c>
      <c r="C260" s="50">
        <f t="shared" si="87"/>
        <v>190</v>
      </c>
      <c r="D260" s="51"/>
      <c r="E260" s="51"/>
      <c r="F260" s="102">
        <v>190</v>
      </c>
      <c r="G260" s="102"/>
      <c r="H260" s="53"/>
      <c r="I260" s="53"/>
      <c r="J260" s="239" t="s">
        <v>67</v>
      </c>
    </row>
    <row r="261" spans="1:10" s="6" customFormat="1" ht="117.75" hidden="1" customHeight="1">
      <c r="A261" s="26">
        <v>252</v>
      </c>
      <c r="B261" s="55" t="s">
        <v>615</v>
      </c>
      <c r="C261" s="50">
        <f t="shared" si="87"/>
        <v>0</v>
      </c>
      <c r="D261" s="51">
        <f t="shared" ref="D261:I261" si="89">SUM(D262:D263)</f>
        <v>0</v>
      </c>
      <c r="E261" s="51">
        <f t="shared" si="89"/>
        <v>0</v>
      </c>
      <c r="F261" s="51">
        <f t="shared" si="89"/>
        <v>0</v>
      </c>
      <c r="G261" s="51">
        <f t="shared" si="89"/>
        <v>0</v>
      </c>
      <c r="H261" s="51">
        <f t="shared" si="89"/>
        <v>0</v>
      </c>
      <c r="I261" s="51">
        <f t="shared" si="89"/>
        <v>0</v>
      </c>
      <c r="J261" s="56" t="s">
        <v>361</v>
      </c>
    </row>
    <row r="262" spans="1:10" s="6" customFormat="1" hidden="1">
      <c r="A262" s="26">
        <v>253</v>
      </c>
      <c r="B262" s="55" t="s">
        <v>37</v>
      </c>
      <c r="C262" s="50">
        <f t="shared" si="87"/>
        <v>0</v>
      </c>
      <c r="D262" s="51"/>
      <c r="E262" s="51"/>
      <c r="F262" s="102"/>
      <c r="G262" s="102"/>
      <c r="H262" s="53"/>
      <c r="I262" s="53"/>
      <c r="J262" s="220" t="s">
        <v>67</v>
      </c>
    </row>
    <row r="263" spans="1:10" s="6" customFormat="1" hidden="1">
      <c r="A263" s="26">
        <v>254</v>
      </c>
      <c r="B263" s="55" t="s">
        <v>87</v>
      </c>
      <c r="C263" s="50">
        <f t="shared" si="87"/>
        <v>0</v>
      </c>
      <c r="D263" s="51"/>
      <c r="E263" s="51"/>
      <c r="F263" s="102"/>
      <c r="G263" s="102">
        <v>0</v>
      </c>
      <c r="H263" s="53">
        <v>0</v>
      </c>
      <c r="I263" s="53"/>
      <c r="J263" s="220" t="s">
        <v>67</v>
      </c>
    </row>
    <row r="264" spans="1:10" s="6" customFormat="1" ht="103.5" hidden="1" customHeight="1">
      <c r="A264" s="26">
        <v>255</v>
      </c>
      <c r="B264" s="55" t="s">
        <v>616</v>
      </c>
      <c r="C264" s="50">
        <f>SUM(C265:C266)</f>
        <v>0</v>
      </c>
      <c r="D264" s="50">
        <f t="shared" ref="D264:I264" si="90">SUM(D265:D266)</f>
        <v>0</v>
      </c>
      <c r="E264" s="50">
        <f t="shared" si="90"/>
        <v>0</v>
      </c>
      <c r="F264" s="50">
        <f t="shared" si="90"/>
        <v>0</v>
      </c>
      <c r="G264" s="50">
        <f t="shared" si="90"/>
        <v>0</v>
      </c>
      <c r="H264" s="50">
        <f t="shared" si="90"/>
        <v>0</v>
      </c>
      <c r="I264" s="50">
        <f t="shared" si="90"/>
        <v>0</v>
      </c>
      <c r="J264" s="220"/>
    </row>
    <row r="265" spans="1:10" s="6" customFormat="1" hidden="1">
      <c r="A265" s="26">
        <v>256</v>
      </c>
      <c r="B265" s="55" t="s">
        <v>37</v>
      </c>
      <c r="C265" s="50"/>
      <c r="D265" s="51"/>
      <c r="E265" s="51"/>
      <c r="F265" s="102"/>
      <c r="G265" s="102"/>
      <c r="H265" s="53"/>
      <c r="I265" s="53"/>
      <c r="J265" s="220"/>
    </row>
    <row r="266" spans="1:10" s="6" customFormat="1" hidden="1">
      <c r="A266" s="26">
        <v>257</v>
      </c>
      <c r="B266" s="55" t="s">
        <v>87</v>
      </c>
      <c r="C266" s="50">
        <f>SUM(D266:I266)</f>
        <v>0</v>
      </c>
      <c r="D266" s="51"/>
      <c r="E266" s="51"/>
      <c r="F266" s="102"/>
      <c r="G266" s="102"/>
      <c r="H266" s="53">
        <v>0</v>
      </c>
      <c r="I266" s="53">
        <v>0</v>
      </c>
      <c r="J266" s="220"/>
    </row>
    <row r="267" spans="1:10" s="6" customFormat="1" ht="126" hidden="1" customHeight="1">
      <c r="A267" s="26">
        <v>258</v>
      </c>
      <c r="B267" s="55" t="s">
        <v>586</v>
      </c>
      <c r="C267" s="50">
        <f>SUM(C268:C269)</f>
        <v>0</v>
      </c>
      <c r="D267" s="50">
        <f t="shared" ref="D267:I267" si="91">SUM(D268:D269)</f>
        <v>0</v>
      </c>
      <c r="E267" s="50">
        <f t="shared" si="91"/>
        <v>0</v>
      </c>
      <c r="F267" s="50">
        <f t="shared" si="91"/>
        <v>0</v>
      </c>
      <c r="G267" s="50">
        <f t="shared" si="91"/>
        <v>0</v>
      </c>
      <c r="H267" s="50">
        <f t="shared" si="91"/>
        <v>0</v>
      </c>
      <c r="I267" s="50">
        <f t="shared" si="91"/>
        <v>0</v>
      </c>
      <c r="J267" s="220"/>
    </row>
    <row r="268" spans="1:10" s="6" customFormat="1" hidden="1">
      <c r="A268" s="26">
        <v>259</v>
      </c>
      <c r="B268" s="55" t="s">
        <v>37</v>
      </c>
      <c r="C268" s="50"/>
      <c r="D268" s="51"/>
      <c r="E268" s="51"/>
      <c r="F268" s="102"/>
      <c r="G268" s="102"/>
      <c r="H268" s="53"/>
      <c r="I268" s="53"/>
      <c r="J268" s="220"/>
    </row>
    <row r="269" spans="1:10" s="6" customFormat="1" hidden="1">
      <c r="A269" s="26">
        <v>260</v>
      </c>
      <c r="B269" s="55" t="s">
        <v>87</v>
      </c>
      <c r="C269" s="50">
        <f>SUM(D269:I269)</f>
        <v>0</v>
      </c>
      <c r="D269" s="51"/>
      <c r="E269" s="51"/>
      <c r="F269" s="102"/>
      <c r="G269" s="102"/>
      <c r="H269" s="53"/>
      <c r="I269" s="53">
        <v>0</v>
      </c>
      <c r="J269" s="220"/>
    </row>
    <row r="270" spans="1:10" s="30" customFormat="1" ht="70.5" hidden="1" customHeight="1">
      <c r="A270" s="26">
        <v>261</v>
      </c>
      <c r="B270" s="45" t="s">
        <v>495</v>
      </c>
      <c r="C270" s="50">
        <f>SUM(D270:H270)</f>
        <v>88</v>
      </c>
      <c r="D270" s="51">
        <f t="shared" ref="D270:I270" si="92">SUM(D271:D272)</f>
        <v>70</v>
      </c>
      <c r="E270" s="51">
        <f t="shared" si="92"/>
        <v>0</v>
      </c>
      <c r="F270" s="51">
        <f t="shared" si="92"/>
        <v>18</v>
      </c>
      <c r="G270" s="51">
        <f t="shared" si="92"/>
        <v>0</v>
      </c>
      <c r="H270" s="51">
        <f t="shared" si="92"/>
        <v>0</v>
      </c>
      <c r="I270" s="51">
        <f t="shared" si="92"/>
        <v>0</v>
      </c>
      <c r="J270" s="52" t="s">
        <v>430</v>
      </c>
    </row>
    <row r="271" spans="1:10" s="30" customFormat="1" hidden="1">
      <c r="A271" s="26">
        <v>262</v>
      </c>
      <c r="B271" s="45" t="s">
        <v>37</v>
      </c>
      <c r="C271" s="50">
        <f>SUM(D271:H271)</f>
        <v>0</v>
      </c>
      <c r="D271" s="51"/>
      <c r="E271" s="51"/>
      <c r="F271" s="51"/>
      <c r="G271" s="51"/>
      <c r="H271" s="53"/>
      <c r="I271" s="53"/>
      <c r="J271" s="231" t="s">
        <v>67</v>
      </c>
    </row>
    <row r="272" spans="1:10" s="30" customFormat="1" hidden="1">
      <c r="A272" s="26">
        <v>263</v>
      </c>
      <c r="B272" s="45" t="s">
        <v>87</v>
      </c>
      <c r="C272" s="50">
        <f>SUM(D272:I272)</f>
        <v>88</v>
      </c>
      <c r="D272" s="51">
        <v>70</v>
      </c>
      <c r="E272" s="51">
        <v>0</v>
      </c>
      <c r="F272" s="51">
        <v>18</v>
      </c>
      <c r="G272" s="51">
        <v>0</v>
      </c>
      <c r="H272" s="53">
        <v>0</v>
      </c>
      <c r="I272" s="53">
        <v>0</v>
      </c>
      <c r="J272" s="231" t="s">
        <v>67</v>
      </c>
    </row>
    <row r="273" spans="1:10" s="30" customFormat="1" ht="45" hidden="1" customHeight="1">
      <c r="A273" s="26">
        <v>264</v>
      </c>
      <c r="B273" s="45" t="s">
        <v>472</v>
      </c>
      <c r="C273" s="54">
        <f>SUM(D273:H273)</f>
        <v>53.314</v>
      </c>
      <c r="D273" s="54">
        <f t="shared" ref="D273:I273" si="93">SUM(D274:D275)</f>
        <v>0</v>
      </c>
      <c r="E273" s="54">
        <f t="shared" si="93"/>
        <v>53.314</v>
      </c>
      <c r="F273" s="54">
        <f t="shared" si="93"/>
        <v>0</v>
      </c>
      <c r="G273" s="54">
        <f t="shared" si="93"/>
        <v>0</v>
      </c>
      <c r="H273" s="54">
        <f t="shared" si="93"/>
        <v>0</v>
      </c>
      <c r="I273" s="54">
        <f t="shared" si="93"/>
        <v>0</v>
      </c>
      <c r="J273" s="52" t="s">
        <v>429</v>
      </c>
    </row>
    <row r="274" spans="1:10" s="30" customFormat="1" hidden="1">
      <c r="A274" s="26">
        <v>265</v>
      </c>
      <c r="B274" s="45" t="s">
        <v>37</v>
      </c>
      <c r="C274" s="54">
        <f>SUM(D274:H274)</f>
        <v>0</v>
      </c>
      <c r="D274" s="54"/>
      <c r="E274" s="54">
        <v>0</v>
      </c>
      <c r="F274" s="54">
        <v>0</v>
      </c>
      <c r="G274" s="54"/>
      <c r="H274" s="57"/>
      <c r="I274" s="57"/>
      <c r="J274" s="220" t="s">
        <v>67</v>
      </c>
    </row>
    <row r="275" spans="1:10" s="30" customFormat="1" hidden="1">
      <c r="A275" s="26">
        <v>266</v>
      </c>
      <c r="B275" s="45" t="s">
        <v>87</v>
      </c>
      <c r="C275" s="54">
        <f>SUM(D275:I275)</f>
        <v>53.314</v>
      </c>
      <c r="D275" s="54"/>
      <c r="E275" s="54">
        <v>53.314</v>
      </c>
      <c r="F275" s="54">
        <v>0</v>
      </c>
      <c r="G275" s="54">
        <v>0</v>
      </c>
      <c r="H275" s="57"/>
      <c r="I275" s="57">
        <v>0</v>
      </c>
      <c r="J275" s="220" t="s">
        <v>67</v>
      </c>
    </row>
    <row r="276" spans="1:10" s="6" customFormat="1">
      <c r="A276" s="26">
        <v>267</v>
      </c>
      <c r="B276" s="415" t="s">
        <v>427</v>
      </c>
      <c r="C276" s="416"/>
      <c r="D276" s="416"/>
      <c r="E276" s="416"/>
      <c r="F276" s="416"/>
      <c r="G276" s="416"/>
      <c r="H276" s="416"/>
      <c r="I276" s="416"/>
      <c r="J276" s="417"/>
    </row>
    <row r="277" spans="1:10" s="6" customFormat="1" ht="52.5" customHeight="1">
      <c r="A277" s="26">
        <v>268</v>
      </c>
      <c r="B277" s="45" t="s">
        <v>90</v>
      </c>
      <c r="C277" s="50" t="s">
        <v>11</v>
      </c>
      <c r="D277" s="51" t="s">
        <v>11</v>
      </c>
      <c r="E277" s="51" t="s">
        <v>11</v>
      </c>
      <c r="F277" s="51" t="s">
        <v>11</v>
      </c>
      <c r="G277" s="51" t="s">
        <v>11</v>
      </c>
      <c r="H277" s="53" t="s">
        <v>11</v>
      </c>
      <c r="I277" s="53"/>
      <c r="J277" s="52"/>
    </row>
    <row r="278" spans="1:10" s="6" customFormat="1" ht="33.75" customHeight="1">
      <c r="A278" s="26">
        <v>269</v>
      </c>
      <c r="B278" s="45" t="s">
        <v>91</v>
      </c>
      <c r="C278" s="50" t="s">
        <v>11</v>
      </c>
      <c r="D278" s="51" t="s">
        <v>11</v>
      </c>
      <c r="E278" s="51" t="s">
        <v>11</v>
      </c>
      <c r="F278" s="51" t="s">
        <v>11</v>
      </c>
      <c r="G278" s="51" t="s">
        <v>11</v>
      </c>
      <c r="H278" s="53" t="s">
        <v>11</v>
      </c>
      <c r="I278" s="53"/>
      <c r="J278" s="52"/>
    </row>
    <row r="279" spans="1:10" s="6" customFormat="1" ht="81" customHeight="1">
      <c r="A279" s="26">
        <v>270</v>
      </c>
      <c r="B279" s="45" t="s">
        <v>46</v>
      </c>
      <c r="C279" s="50" t="s">
        <v>11</v>
      </c>
      <c r="D279" s="51" t="s">
        <v>11</v>
      </c>
      <c r="E279" s="51" t="s">
        <v>11</v>
      </c>
      <c r="F279" s="51" t="s">
        <v>11</v>
      </c>
      <c r="G279" s="51" t="s">
        <v>11</v>
      </c>
      <c r="H279" s="53" t="s">
        <v>11</v>
      </c>
      <c r="I279" s="53"/>
      <c r="J279" s="52"/>
    </row>
    <row r="280" spans="1:10" s="6" customFormat="1" ht="63.75">
      <c r="A280" s="26">
        <v>271</v>
      </c>
      <c r="B280" s="45" t="s">
        <v>92</v>
      </c>
      <c r="C280" s="50" t="s">
        <v>11</v>
      </c>
      <c r="D280" s="51" t="s">
        <v>11</v>
      </c>
      <c r="E280" s="51" t="s">
        <v>11</v>
      </c>
      <c r="F280" s="51" t="s">
        <v>11</v>
      </c>
      <c r="G280" s="51" t="s">
        <v>11</v>
      </c>
      <c r="H280" s="53" t="s">
        <v>11</v>
      </c>
      <c r="I280" s="53"/>
      <c r="J280" s="52"/>
    </row>
    <row r="281" spans="1:10" s="6" customFormat="1" ht="51">
      <c r="A281" s="26">
        <v>272</v>
      </c>
      <c r="B281" s="45" t="s">
        <v>93</v>
      </c>
      <c r="C281" s="50" t="s">
        <v>11</v>
      </c>
      <c r="D281" s="51" t="s">
        <v>11</v>
      </c>
      <c r="E281" s="51" t="s">
        <v>11</v>
      </c>
      <c r="F281" s="51" t="s">
        <v>11</v>
      </c>
      <c r="G281" s="51" t="s">
        <v>11</v>
      </c>
      <c r="H281" s="53" t="s">
        <v>11</v>
      </c>
      <c r="I281" s="53"/>
      <c r="J281" s="52"/>
    </row>
    <row r="282" spans="1:10" s="6" customFormat="1" ht="38.25">
      <c r="A282" s="26">
        <v>273</v>
      </c>
      <c r="B282" s="45" t="s">
        <v>94</v>
      </c>
      <c r="C282" s="50" t="s">
        <v>11</v>
      </c>
      <c r="D282" s="51" t="s">
        <v>11</v>
      </c>
      <c r="E282" s="51" t="s">
        <v>11</v>
      </c>
      <c r="F282" s="51" t="s">
        <v>11</v>
      </c>
      <c r="G282" s="51" t="s">
        <v>11</v>
      </c>
      <c r="H282" s="51" t="s">
        <v>11</v>
      </c>
      <c r="I282" s="51"/>
      <c r="J282" s="52"/>
    </row>
    <row r="283" spans="1:10" s="30" customFormat="1" ht="36.75" customHeight="1">
      <c r="A283" s="289">
        <v>274</v>
      </c>
      <c r="B283" s="327" t="s">
        <v>349</v>
      </c>
      <c r="C283" s="328"/>
      <c r="D283" s="328"/>
      <c r="E283" s="328"/>
      <c r="F283" s="328"/>
      <c r="G283" s="328"/>
      <c r="H283" s="328"/>
      <c r="I283" s="328"/>
      <c r="J283" s="329"/>
    </row>
    <row r="284" spans="1:10" s="30" customFormat="1">
      <c r="A284" s="26">
        <v>275</v>
      </c>
      <c r="B284" s="58" t="s">
        <v>96</v>
      </c>
      <c r="C284" s="59">
        <f>SUM(C285)</f>
        <v>3313.56</v>
      </c>
      <c r="D284" s="59">
        <f t="shared" ref="D284:I284" si="94">SUM(D285)</f>
        <v>1315.6599999999999</v>
      </c>
      <c r="E284" s="59">
        <f t="shared" si="94"/>
        <v>600</v>
      </c>
      <c r="F284" s="59">
        <f t="shared" si="94"/>
        <v>409.1</v>
      </c>
      <c r="G284" s="59">
        <f t="shared" si="94"/>
        <v>444.4</v>
      </c>
      <c r="H284" s="59">
        <f t="shared" si="94"/>
        <v>444.4</v>
      </c>
      <c r="I284" s="59">
        <f t="shared" si="94"/>
        <v>96.74</v>
      </c>
      <c r="J284" s="34"/>
    </row>
    <row r="285" spans="1:10" s="30" customFormat="1">
      <c r="A285" s="26">
        <v>276</v>
      </c>
      <c r="B285" s="60" t="s">
        <v>10</v>
      </c>
      <c r="C285" s="61">
        <f>SUM(C287,C289)</f>
        <v>3313.56</v>
      </c>
      <c r="D285" s="61">
        <f t="shared" ref="D285:I285" si="95">SUM(D287,D289)</f>
        <v>1315.6599999999999</v>
      </c>
      <c r="E285" s="61">
        <f t="shared" si="95"/>
        <v>600</v>
      </c>
      <c r="F285" s="61">
        <f t="shared" si="95"/>
        <v>409.1</v>
      </c>
      <c r="G285" s="61">
        <f t="shared" si="95"/>
        <v>444.4</v>
      </c>
      <c r="H285" s="61">
        <f t="shared" si="95"/>
        <v>444.4</v>
      </c>
      <c r="I285" s="61">
        <f t="shared" si="95"/>
        <v>96.74</v>
      </c>
      <c r="J285" s="34"/>
    </row>
    <row r="286" spans="1:10" s="30" customFormat="1">
      <c r="A286" s="26">
        <v>277</v>
      </c>
      <c r="B286" s="58" t="s">
        <v>75</v>
      </c>
      <c r="C286" s="59">
        <f t="shared" ref="C286:H287" si="96">SUM(C291)</f>
        <v>0</v>
      </c>
      <c r="D286" s="59">
        <f t="shared" si="96"/>
        <v>0</v>
      </c>
      <c r="E286" s="59">
        <f t="shared" si="96"/>
        <v>0</v>
      </c>
      <c r="F286" s="59">
        <f t="shared" si="96"/>
        <v>0</v>
      </c>
      <c r="G286" s="59">
        <f t="shared" si="96"/>
        <v>0</v>
      </c>
      <c r="H286" s="59">
        <f t="shared" si="96"/>
        <v>0</v>
      </c>
      <c r="I286" s="59"/>
      <c r="J286" s="34"/>
    </row>
    <row r="287" spans="1:10" s="30" customFormat="1">
      <c r="A287" s="26">
        <v>278</v>
      </c>
      <c r="B287" s="60" t="s">
        <v>10</v>
      </c>
      <c r="C287" s="61">
        <f t="shared" si="96"/>
        <v>0</v>
      </c>
      <c r="D287" s="61">
        <f t="shared" si="96"/>
        <v>0</v>
      </c>
      <c r="E287" s="61">
        <f t="shared" si="96"/>
        <v>0</v>
      </c>
      <c r="F287" s="61">
        <f t="shared" si="96"/>
        <v>0</v>
      </c>
      <c r="G287" s="61">
        <f t="shared" si="96"/>
        <v>0</v>
      </c>
      <c r="H287" s="61">
        <f t="shared" si="96"/>
        <v>0</v>
      </c>
      <c r="I287" s="61"/>
      <c r="J287" s="34"/>
    </row>
    <row r="288" spans="1:10" s="30" customFormat="1">
      <c r="A288" s="26">
        <v>279</v>
      </c>
      <c r="B288" s="103" t="s">
        <v>76</v>
      </c>
      <c r="C288" s="59">
        <f>SUM(C289)</f>
        <v>3313.56</v>
      </c>
      <c r="D288" s="59">
        <f t="shared" ref="D288:I288" si="97">SUM(D289)</f>
        <v>1315.6599999999999</v>
      </c>
      <c r="E288" s="59">
        <f t="shared" si="97"/>
        <v>600</v>
      </c>
      <c r="F288" s="59">
        <f t="shared" si="97"/>
        <v>409.1</v>
      </c>
      <c r="G288" s="59">
        <f t="shared" si="97"/>
        <v>444.4</v>
      </c>
      <c r="H288" s="59">
        <f t="shared" si="97"/>
        <v>444.4</v>
      </c>
      <c r="I288" s="59">
        <f t="shared" si="97"/>
        <v>96.74</v>
      </c>
      <c r="J288" s="34"/>
    </row>
    <row r="289" spans="1:10" s="30" customFormat="1">
      <c r="A289" s="26">
        <v>280</v>
      </c>
      <c r="B289" s="60" t="s">
        <v>10</v>
      </c>
      <c r="C289" s="61">
        <f>SUM(C304)</f>
        <v>3313.56</v>
      </c>
      <c r="D289" s="61">
        <f t="shared" ref="D289:H289" si="98">SUM(D304)</f>
        <v>1315.6599999999999</v>
      </c>
      <c r="E289" s="61">
        <f t="shared" si="98"/>
        <v>600</v>
      </c>
      <c r="F289" s="61">
        <f t="shared" si="98"/>
        <v>409.1</v>
      </c>
      <c r="G289" s="61">
        <f t="shared" si="98"/>
        <v>444.4</v>
      </c>
      <c r="H289" s="61">
        <f t="shared" si="98"/>
        <v>444.4</v>
      </c>
      <c r="I289" s="61">
        <v>96.74</v>
      </c>
      <c r="J289" s="34"/>
    </row>
    <row r="290" spans="1:10" s="6" customFormat="1">
      <c r="A290" s="26">
        <v>281</v>
      </c>
      <c r="B290" s="333" t="s">
        <v>97</v>
      </c>
      <c r="C290" s="334"/>
      <c r="D290" s="334"/>
      <c r="E290" s="334"/>
      <c r="F290" s="334"/>
      <c r="G290" s="334"/>
      <c r="H290" s="335"/>
      <c r="I290" s="213"/>
      <c r="J290" s="104"/>
    </row>
    <row r="291" spans="1:10" s="6" customFormat="1" ht="25.5">
      <c r="A291" s="26">
        <v>282</v>
      </c>
      <c r="B291" s="71" t="s">
        <v>98</v>
      </c>
      <c r="C291" s="61">
        <f>SUM(D291:H291)</f>
        <v>0</v>
      </c>
      <c r="D291" s="105">
        <f t="shared" ref="D291:I292" si="99">SUM(D294)</f>
        <v>0</v>
      </c>
      <c r="E291" s="105">
        <f t="shared" si="99"/>
        <v>0</v>
      </c>
      <c r="F291" s="105">
        <f t="shared" si="99"/>
        <v>0</v>
      </c>
      <c r="G291" s="105">
        <f t="shared" si="99"/>
        <v>0</v>
      </c>
      <c r="H291" s="105">
        <f t="shared" si="99"/>
        <v>0</v>
      </c>
      <c r="I291" s="105">
        <f t="shared" si="99"/>
        <v>0</v>
      </c>
      <c r="J291" s="220" t="s">
        <v>67</v>
      </c>
    </row>
    <row r="292" spans="1:10" s="6" customFormat="1">
      <c r="A292" s="26">
        <v>283</v>
      </c>
      <c r="B292" s="60" t="s">
        <v>10</v>
      </c>
      <c r="C292" s="61">
        <f>SUM(D292:H292)</f>
        <v>0</v>
      </c>
      <c r="D292" s="61">
        <f t="shared" si="99"/>
        <v>0</v>
      </c>
      <c r="E292" s="61">
        <f t="shared" si="99"/>
        <v>0</v>
      </c>
      <c r="F292" s="61">
        <f t="shared" si="99"/>
        <v>0</v>
      </c>
      <c r="G292" s="61">
        <f t="shared" si="99"/>
        <v>0</v>
      </c>
      <c r="H292" s="61">
        <f t="shared" si="99"/>
        <v>0</v>
      </c>
      <c r="I292" s="61">
        <f t="shared" si="99"/>
        <v>0</v>
      </c>
      <c r="J292" s="220" t="s">
        <v>67</v>
      </c>
    </row>
    <row r="293" spans="1:10" s="6" customFormat="1">
      <c r="A293" s="26">
        <v>284</v>
      </c>
      <c r="B293" s="333" t="s">
        <v>99</v>
      </c>
      <c r="C293" s="334"/>
      <c r="D293" s="334"/>
      <c r="E293" s="334"/>
      <c r="F293" s="334"/>
      <c r="G293" s="334"/>
      <c r="H293" s="335"/>
      <c r="I293" s="213"/>
      <c r="J293" s="104"/>
    </row>
    <row r="294" spans="1:10" s="6" customFormat="1" ht="38.25">
      <c r="A294" s="26">
        <v>285</v>
      </c>
      <c r="B294" s="72" t="s">
        <v>100</v>
      </c>
      <c r="C294" s="61">
        <f>SUM(D294:H294)</f>
        <v>0</v>
      </c>
      <c r="D294" s="59">
        <f t="shared" ref="D294:I294" si="100">SUM(D295)</f>
        <v>0</v>
      </c>
      <c r="E294" s="59">
        <f t="shared" si="100"/>
        <v>0</v>
      </c>
      <c r="F294" s="59">
        <f t="shared" si="100"/>
        <v>0</v>
      </c>
      <c r="G294" s="59">
        <f t="shared" si="100"/>
        <v>0</v>
      </c>
      <c r="H294" s="59">
        <f t="shared" si="100"/>
        <v>0</v>
      </c>
      <c r="I294" s="59">
        <f t="shared" si="100"/>
        <v>0</v>
      </c>
      <c r="J294" s="104"/>
    </row>
    <row r="295" spans="1:10" s="6" customFormat="1">
      <c r="A295" s="26">
        <v>286</v>
      </c>
      <c r="B295" s="73" t="s">
        <v>10</v>
      </c>
      <c r="C295" s="61">
        <f>SUM(D295:H295)</f>
        <v>0</v>
      </c>
      <c r="D295" s="61"/>
      <c r="E295" s="61">
        <v>0</v>
      </c>
      <c r="F295" s="61">
        <v>0</v>
      </c>
      <c r="G295" s="61">
        <v>0</v>
      </c>
      <c r="H295" s="66">
        <v>0</v>
      </c>
      <c r="I295" s="66">
        <v>0</v>
      </c>
      <c r="J295" s="104"/>
    </row>
    <row r="296" spans="1:10" s="6" customFormat="1" hidden="1">
      <c r="A296" s="26">
        <v>287</v>
      </c>
      <c r="B296" s="73"/>
      <c r="C296" s="61"/>
      <c r="D296" s="54"/>
      <c r="E296" s="61"/>
      <c r="F296" s="61"/>
      <c r="G296" s="61"/>
      <c r="H296" s="66"/>
      <c r="I296" s="66"/>
      <c r="J296" s="106"/>
    </row>
    <row r="297" spans="1:10" s="6" customFormat="1" hidden="1">
      <c r="A297" s="26">
        <v>288</v>
      </c>
      <c r="B297" s="60"/>
      <c r="C297" s="61"/>
      <c r="D297" s="61"/>
      <c r="E297" s="61"/>
      <c r="F297" s="61"/>
      <c r="G297" s="61"/>
      <c r="H297" s="66"/>
      <c r="I297" s="66"/>
      <c r="J297" s="104"/>
    </row>
    <row r="298" spans="1:10" s="6" customFormat="1" hidden="1">
      <c r="A298" s="26">
        <v>289</v>
      </c>
      <c r="B298" s="107"/>
      <c r="C298" s="108"/>
      <c r="D298" s="108"/>
      <c r="E298" s="108"/>
      <c r="F298" s="108"/>
      <c r="G298" s="108"/>
      <c r="H298" s="109"/>
      <c r="I298" s="109"/>
      <c r="J298" s="34"/>
    </row>
    <row r="299" spans="1:10" s="6" customFormat="1" hidden="1">
      <c r="A299" s="26">
        <v>290</v>
      </c>
      <c r="B299" s="60"/>
      <c r="C299" s="61"/>
      <c r="D299" s="61"/>
      <c r="E299" s="61"/>
      <c r="F299" s="61"/>
      <c r="G299" s="61"/>
      <c r="H299" s="66"/>
      <c r="I299" s="66"/>
      <c r="J299" s="104"/>
    </row>
    <row r="300" spans="1:10" s="6" customFormat="1" hidden="1">
      <c r="A300" s="26">
        <v>291</v>
      </c>
      <c r="B300" s="107"/>
      <c r="C300" s="108"/>
      <c r="D300" s="108"/>
      <c r="E300" s="108"/>
      <c r="F300" s="108"/>
      <c r="G300" s="108"/>
      <c r="H300" s="109"/>
      <c r="I300" s="109"/>
      <c r="J300" s="34"/>
    </row>
    <row r="301" spans="1:10" s="6" customFormat="1" hidden="1">
      <c r="A301" s="26">
        <v>292</v>
      </c>
      <c r="B301" s="60"/>
      <c r="C301" s="61"/>
      <c r="D301" s="61"/>
      <c r="E301" s="61"/>
      <c r="F301" s="61"/>
      <c r="G301" s="61"/>
      <c r="H301" s="66"/>
      <c r="I301" s="66"/>
      <c r="J301" s="104"/>
    </row>
    <row r="302" spans="1:10" s="6" customFormat="1">
      <c r="A302" s="26">
        <v>287</v>
      </c>
      <c r="B302" s="345" t="s">
        <v>101</v>
      </c>
      <c r="C302" s="346"/>
      <c r="D302" s="346"/>
      <c r="E302" s="346"/>
      <c r="F302" s="346"/>
      <c r="G302" s="346"/>
      <c r="H302" s="346"/>
      <c r="I302" s="346"/>
      <c r="J302" s="347"/>
    </row>
    <row r="303" spans="1:10" s="30" customFormat="1" ht="25.5">
      <c r="A303" s="26">
        <v>288</v>
      </c>
      <c r="B303" s="110" t="s">
        <v>47</v>
      </c>
      <c r="C303" s="59">
        <f>SUM(C306,C325,C330)</f>
        <v>3513.56</v>
      </c>
      <c r="D303" s="62">
        <f t="shared" ref="D303:H303" si="101">SUM(D306,D325,D330)</f>
        <v>1315.6599999999999</v>
      </c>
      <c r="E303" s="59">
        <f t="shared" si="101"/>
        <v>600</v>
      </c>
      <c r="F303" s="59">
        <f t="shared" si="101"/>
        <v>409.1</v>
      </c>
      <c r="G303" s="59">
        <f t="shared" si="101"/>
        <v>444.4</v>
      </c>
      <c r="H303" s="59">
        <f t="shared" si="101"/>
        <v>444.4</v>
      </c>
      <c r="I303" s="59">
        <v>100</v>
      </c>
      <c r="J303" s="91"/>
    </row>
    <row r="304" spans="1:10" s="30" customFormat="1">
      <c r="A304" s="26">
        <v>289</v>
      </c>
      <c r="B304" s="63" t="s">
        <v>10</v>
      </c>
      <c r="C304" s="61">
        <f>SUM(D304:I304)</f>
        <v>3313.56</v>
      </c>
      <c r="D304" s="89">
        <f t="shared" ref="D304:H304" si="102">SUM(D306,D325,D331)</f>
        <v>1315.6599999999999</v>
      </c>
      <c r="E304" s="61">
        <f t="shared" si="102"/>
        <v>600</v>
      </c>
      <c r="F304" s="61">
        <f t="shared" si="102"/>
        <v>409.1</v>
      </c>
      <c r="G304" s="61">
        <f t="shared" si="102"/>
        <v>444.4</v>
      </c>
      <c r="H304" s="61">
        <f t="shared" si="102"/>
        <v>444.4</v>
      </c>
      <c r="I304" s="61">
        <v>100</v>
      </c>
      <c r="J304" s="254"/>
    </row>
    <row r="305" spans="1:10" s="6" customFormat="1" ht="25.5">
      <c r="A305" s="26">
        <v>290</v>
      </c>
      <c r="B305" s="111" t="s">
        <v>496</v>
      </c>
      <c r="C305" s="112"/>
      <c r="D305" s="113"/>
      <c r="E305" s="112"/>
      <c r="F305" s="112"/>
      <c r="G305" s="112"/>
      <c r="H305" s="114"/>
      <c r="I305" s="114"/>
      <c r="J305" s="104"/>
    </row>
    <row r="306" spans="1:10" s="30" customFormat="1">
      <c r="A306" s="26">
        <v>291</v>
      </c>
      <c r="B306" s="264" t="s">
        <v>48</v>
      </c>
      <c r="C306" s="112">
        <f t="shared" ref="C306:H306" si="103">SUM(C307:C323)</f>
        <v>1883.46</v>
      </c>
      <c r="D306" s="112">
        <f t="shared" si="103"/>
        <v>598.66</v>
      </c>
      <c r="E306" s="112">
        <f t="shared" si="103"/>
        <v>400</v>
      </c>
      <c r="F306" s="112">
        <f t="shared" si="103"/>
        <v>196</v>
      </c>
      <c r="G306" s="112">
        <f t="shared" si="103"/>
        <v>244.4</v>
      </c>
      <c r="H306" s="112">
        <f t="shared" si="103"/>
        <v>244.4</v>
      </c>
      <c r="I306" s="112">
        <v>100</v>
      </c>
      <c r="J306" s="91"/>
    </row>
    <row r="307" spans="1:10" s="6" customFormat="1" hidden="1">
      <c r="A307" s="26">
        <v>292</v>
      </c>
      <c r="B307" s="107" t="s">
        <v>103</v>
      </c>
      <c r="C307" s="108">
        <f>SUM(D307:I307)</f>
        <v>578.66</v>
      </c>
      <c r="D307" s="115">
        <v>578.66</v>
      </c>
      <c r="E307" s="108"/>
      <c r="F307" s="108"/>
      <c r="G307" s="108">
        <v>0</v>
      </c>
      <c r="H307" s="109"/>
      <c r="I307" s="109">
        <v>0</v>
      </c>
      <c r="J307" s="104"/>
    </row>
    <row r="308" spans="1:10" s="6" customFormat="1" hidden="1">
      <c r="A308" s="26">
        <v>293</v>
      </c>
      <c r="B308" s="107" t="s">
        <v>104</v>
      </c>
      <c r="C308" s="108">
        <f t="shared" ref="C308:C323" si="104">SUM(D308:I308)</f>
        <v>110</v>
      </c>
      <c r="D308" s="108"/>
      <c r="E308" s="108">
        <v>110</v>
      </c>
      <c r="F308" s="108"/>
      <c r="G308" s="108"/>
      <c r="H308" s="109"/>
      <c r="I308" s="109"/>
      <c r="J308" s="104"/>
    </row>
    <row r="309" spans="1:10" s="6" customFormat="1" hidden="1">
      <c r="A309" s="26">
        <v>294</v>
      </c>
      <c r="B309" s="107" t="s">
        <v>105</v>
      </c>
      <c r="C309" s="108">
        <f t="shared" si="104"/>
        <v>70</v>
      </c>
      <c r="D309" s="109"/>
      <c r="E309" s="108">
        <v>70</v>
      </c>
      <c r="F309" s="108"/>
      <c r="G309" s="108"/>
      <c r="H309" s="108"/>
      <c r="I309" s="108"/>
      <c r="J309" s="104"/>
    </row>
    <row r="310" spans="1:10" s="6" customFormat="1" hidden="1">
      <c r="A310" s="26">
        <v>295</v>
      </c>
      <c r="B310" s="107" t="s">
        <v>106</v>
      </c>
      <c r="C310" s="108">
        <f t="shared" si="104"/>
        <v>70</v>
      </c>
      <c r="D310" s="108"/>
      <c r="E310" s="108">
        <v>70</v>
      </c>
      <c r="F310" s="108"/>
      <c r="G310" s="108"/>
      <c r="H310" s="108"/>
      <c r="I310" s="108"/>
      <c r="J310" s="104"/>
    </row>
    <row r="311" spans="1:10" s="6" customFormat="1">
      <c r="A311" s="26">
        <v>296</v>
      </c>
      <c r="B311" s="107" t="s">
        <v>107</v>
      </c>
      <c r="C311" s="108">
        <f t="shared" si="104"/>
        <v>418.8</v>
      </c>
      <c r="D311" s="108"/>
      <c r="E311" s="108">
        <v>70</v>
      </c>
      <c r="F311" s="108"/>
      <c r="G311" s="108">
        <v>124.4</v>
      </c>
      <c r="H311" s="108">
        <v>124.4</v>
      </c>
      <c r="I311" s="108">
        <v>100</v>
      </c>
      <c r="J311" s="104"/>
    </row>
    <row r="312" spans="1:10" s="6" customFormat="1" hidden="1">
      <c r="A312" s="26">
        <v>297</v>
      </c>
      <c r="B312" s="107" t="s">
        <v>108</v>
      </c>
      <c r="C312" s="108">
        <f t="shared" si="104"/>
        <v>80</v>
      </c>
      <c r="D312" s="108"/>
      <c r="E312" s="108">
        <v>80</v>
      </c>
      <c r="F312" s="108"/>
      <c r="G312" s="108"/>
      <c r="H312" s="108"/>
      <c r="I312" s="108"/>
      <c r="J312" s="104"/>
    </row>
    <row r="313" spans="1:10" s="30" customFormat="1" hidden="1">
      <c r="A313" s="26">
        <v>298</v>
      </c>
      <c r="B313" s="107" t="s">
        <v>109</v>
      </c>
      <c r="C313" s="108">
        <f t="shared" si="104"/>
        <v>116</v>
      </c>
      <c r="D313" s="108"/>
      <c r="E313" s="108"/>
      <c r="F313" s="108">
        <v>116</v>
      </c>
      <c r="G313" s="108"/>
      <c r="H313" s="108"/>
      <c r="I313" s="108"/>
      <c r="J313" s="104"/>
    </row>
    <row r="314" spans="1:10" s="6" customFormat="1" hidden="1">
      <c r="A314" s="26">
        <v>299</v>
      </c>
      <c r="B314" s="107" t="s">
        <v>110</v>
      </c>
      <c r="C314" s="108">
        <f t="shared" si="104"/>
        <v>40</v>
      </c>
      <c r="D314" s="108"/>
      <c r="E314" s="108"/>
      <c r="F314" s="108">
        <v>40</v>
      </c>
      <c r="G314" s="108"/>
      <c r="H314" s="108"/>
      <c r="I314" s="108"/>
      <c r="J314" s="104"/>
    </row>
    <row r="315" spans="1:10" s="6" customFormat="1" hidden="1">
      <c r="A315" s="26">
        <v>300</v>
      </c>
      <c r="B315" s="107" t="s">
        <v>111</v>
      </c>
      <c r="C315" s="108">
        <f t="shared" si="104"/>
        <v>0</v>
      </c>
      <c r="D315" s="108"/>
      <c r="E315" s="108"/>
      <c r="F315" s="108"/>
      <c r="G315" s="108"/>
      <c r="H315" s="108">
        <v>0</v>
      </c>
      <c r="I315" s="108"/>
      <c r="J315" s="104"/>
    </row>
    <row r="316" spans="1:10" s="6" customFormat="1" hidden="1">
      <c r="A316" s="26">
        <v>301</v>
      </c>
      <c r="B316" s="107" t="s">
        <v>112</v>
      </c>
      <c r="C316" s="108">
        <f t="shared" si="104"/>
        <v>0</v>
      </c>
      <c r="D316" s="108"/>
      <c r="E316" s="108"/>
      <c r="F316" s="108"/>
      <c r="G316" s="108"/>
      <c r="H316" s="108">
        <v>0</v>
      </c>
      <c r="I316" s="108"/>
      <c r="J316" s="104"/>
    </row>
    <row r="317" spans="1:10" s="6" customFormat="1" hidden="1">
      <c r="A317" s="26">
        <v>302</v>
      </c>
      <c r="B317" s="107" t="s">
        <v>113</v>
      </c>
      <c r="C317" s="108">
        <f t="shared" si="104"/>
        <v>0</v>
      </c>
      <c r="D317" s="108"/>
      <c r="E317" s="108"/>
      <c r="F317" s="108"/>
      <c r="G317" s="108"/>
      <c r="H317" s="108">
        <v>0</v>
      </c>
      <c r="I317" s="108"/>
      <c r="J317" s="104"/>
    </row>
    <row r="318" spans="1:10" s="6" customFormat="1" hidden="1">
      <c r="A318" s="26">
        <v>303</v>
      </c>
      <c r="B318" s="107" t="s">
        <v>114</v>
      </c>
      <c r="C318" s="108">
        <f t="shared" si="104"/>
        <v>0</v>
      </c>
      <c r="D318" s="108"/>
      <c r="E318" s="108"/>
      <c r="F318" s="108"/>
      <c r="G318" s="108"/>
      <c r="H318" s="108">
        <v>0</v>
      </c>
      <c r="I318" s="108"/>
      <c r="J318" s="104"/>
    </row>
    <row r="319" spans="1:10" s="6" customFormat="1" hidden="1">
      <c r="A319" s="26">
        <v>304</v>
      </c>
      <c r="B319" s="107" t="s">
        <v>115</v>
      </c>
      <c r="C319" s="108">
        <f t="shared" si="104"/>
        <v>0</v>
      </c>
      <c r="D319" s="108"/>
      <c r="E319" s="108"/>
      <c r="F319" s="108"/>
      <c r="G319" s="108"/>
      <c r="H319" s="108"/>
      <c r="I319" s="108">
        <v>0</v>
      </c>
      <c r="J319" s="104"/>
    </row>
    <row r="320" spans="1:10" s="6" customFormat="1">
      <c r="A320" s="26">
        <v>305</v>
      </c>
      <c r="B320" s="107" t="s">
        <v>116</v>
      </c>
      <c r="C320" s="108">
        <f t="shared" si="104"/>
        <v>340</v>
      </c>
      <c r="D320" s="108"/>
      <c r="E320" s="108"/>
      <c r="F320" s="108"/>
      <c r="G320" s="108">
        <v>120</v>
      </c>
      <c r="H320" s="108">
        <v>120</v>
      </c>
      <c r="I320" s="108">
        <v>100</v>
      </c>
      <c r="J320" s="104"/>
    </row>
    <row r="321" spans="1:10" s="6" customFormat="1" hidden="1">
      <c r="A321" s="26">
        <v>306</v>
      </c>
      <c r="B321" s="107" t="s">
        <v>117</v>
      </c>
      <c r="C321" s="108">
        <f t="shared" si="104"/>
        <v>20</v>
      </c>
      <c r="D321" s="108">
        <v>20</v>
      </c>
      <c r="E321" s="108"/>
      <c r="F321" s="108"/>
      <c r="G321" s="108"/>
      <c r="H321" s="108"/>
      <c r="I321" s="108"/>
      <c r="J321" s="104"/>
    </row>
    <row r="322" spans="1:10" s="6" customFormat="1" hidden="1">
      <c r="A322" s="26">
        <v>307</v>
      </c>
      <c r="B322" s="107" t="s">
        <v>118</v>
      </c>
      <c r="C322" s="108">
        <f t="shared" si="104"/>
        <v>40</v>
      </c>
      <c r="D322" s="108"/>
      <c r="E322" s="108"/>
      <c r="F322" s="108">
        <v>40</v>
      </c>
      <c r="G322" s="108"/>
      <c r="H322" s="108"/>
      <c r="I322" s="108"/>
      <c r="J322" s="104"/>
    </row>
    <row r="323" spans="1:10" s="6" customFormat="1" hidden="1">
      <c r="A323" s="26">
        <v>308</v>
      </c>
      <c r="B323" s="107" t="s">
        <v>119</v>
      </c>
      <c r="C323" s="108">
        <f t="shared" si="104"/>
        <v>0</v>
      </c>
      <c r="D323" s="108"/>
      <c r="E323" s="108"/>
      <c r="F323" s="108"/>
      <c r="G323" s="108"/>
      <c r="H323" s="108">
        <v>0</v>
      </c>
      <c r="I323" s="108">
        <v>0</v>
      </c>
      <c r="J323" s="104"/>
    </row>
    <row r="324" spans="1:10" s="6" customFormat="1" ht="25.5" hidden="1">
      <c r="A324" s="26">
        <v>309</v>
      </c>
      <c r="B324" s="116" t="s">
        <v>190</v>
      </c>
      <c r="C324" s="117">
        <f t="shared" ref="C324:H324" si="105">SUM(C325)</f>
        <v>400</v>
      </c>
      <c r="D324" s="117">
        <f t="shared" si="105"/>
        <v>400</v>
      </c>
      <c r="E324" s="117">
        <f t="shared" si="105"/>
        <v>0</v>
      </c>
      <c r="F324" s="117">
        <f t="shared" si="105"/>
        <v>0</v>
      </c>
      <c r="G324" s="117">
        <f t="shared" si="105"/>
        <v>0</v>
      </c>
      <c r="H324" s="117">
        <f t="shared" si="105"/>
        <v>0</v>
      </c>
      <c r="I324" s="117"/>
      <c r="J324" s="104"/>
    </row>
    <row r="325" spans="1:10" s="6" customFormat="1" hidden="1">
      <c r="A325" s="26">
        <v>310</v>
      </c>
      <c r="B325" s="116" t="s">
        <v>191</v>
      </c>
      <c r="C325" s="108">
        <f>SUM(D325:I325)</f>
        <v>400</v>
      </c>
      <c r="D325" s="117">
        <f t="shared" ref="D325:I325" si="106">SUM(D326:D329)</f>
        <v>400</v>
      </c>
      <c r="E325" s="117">
        <v>0</v>
      </c>
      <c r="F325" s="117">
        <f t="shared" si="106"/>
        <v>0</v>
      </c>
      <c r="G325" s="117">
        <f t="shared" si="106"/>
        <v>0</v>
      </c>
      <c r="H325" s="117">
        <f t="shared" si="106"/>
        <v>0</v>
      </c>
      <c r="I325" s="117">
        <f t="shared" si="106"/>
        <v>0</v>
      </c>
      <c r="J325" s="220"/>
    </row>
    <row r="326" spans="1:10" s="6" customFormat="1" hidden="1">
      <c r="A326" s="26">
        <v>311</v>
      </c>
      <c r="B326" s="107" t="s">
        <v>103</v>
      </c>
      <c r="C326" s="108">
        <f>SUM(D326:I326)</f>
        <v>400</v>
      </c>
      <c r="D326" s="108">
        <v>400</v>
      </c>
      <c r="E326" s="108"/>
      <c r="F326" s="108"/>
      <c r="G326" s="108"/>
      <c r="H326" s="108">
        <v>0</v>
      </c>
      <c r="I326" s="108">
        <v>0</v>
      </c>
      <c r="J326" s="104"/>
    </row>
    <row r="327" spans="1:10" s="6" customFormat="1" hidden="1">
      <c r="A327" s="26">
        <v>312</v>
      </c>
      <c r="B327" s="107" t="s">
        <v>119</v>
      </c>
      <c r="C327" s="108">
        <f>SUM(D327:I327)</f>
        <v>0</v>
      </c>
      <c r="D327" s="108"/>
      <c r="E327" s="108"/>
      <c r="F327" s="108"/>
      <c r="G327" s="108"/>
      <c r="H327" s="108">
        <v>0</v>
      </c>
      <c r="I327" s="108"/>
      <c r="J327" s="104"/>
    </row>
    <row r="328" spans="1:10" s="6" customFormat="1" hidden="1">
      <c r="A328" s="26">
        <v>313</v>
      </c>
      <c r="B328" s="107" t="s">
        <v>115</v>
      </c>
      <c r="C328" s="108">
        <f>SUM(D328:I328)</f>
        <v>0</v>
      </c>
      <c r="D328" s="108"/>
      <c r="E328" s="108">
        <v>0</v>
      </c>
      <c r="F328" s="108"/>
      <c r="G328" s="108"/>
      <c r="H328" s="108"/>
      <c r="I328" s="108"/>
      <c r="J328" s="104"/>
    </row>
    <row r="329" spans="1:10" s="6" customFormat="1" hidden="1">
      <c r="A329" s="26">
        <v>314</v>
      </c>
      <c r="B329" s="107" t="s">
        <v>111</v>
      </c>
      <c r="C329" s="108">
        <f>SUM(D329:I329)</f>
        <v>0</v>
      </c>
      <c r="D329" s="108"/>
      <c r="E329" s="108"/>
      <c r="F329" s="108"/>
      <c r="G329" s="108">
        <v>0</v>
      </c>
      <c r="H329" s="108"/>
      <c r="I329" s="108"/>
      <c r="J329" s="104"/>
    </row>
    <row r="330" spans="1:10" s="6" customFormat="1" ht="38.25">
      <c r="A330" s="26">
        <v>315</v>
      </c>
      <c r="B330" s="116" t="s">
        <v>497</v>
      </c>
      <c r="C330" s="108">
        <f t="shared" ref="C330:H330" si="107">SUM(C331)</f>
        <v>1230.0999999999999</v>
      </c>
      <c r="D330" s="108">
        <f t="shared" si="107"/>
        <v>317</v>
      </c>
      <c r="E330" s="108">
        <f t="shared" si="107"/>
        <v>200</v>
      </c>
      <c r="F330" s="108">
        <f t="shared" si="107"/>
        <v>213.1</v>
      </c>
      <c r="G330" s="108">
        <f t="shared" si="107"/>
        <v>200</v>
      </c>
      <c r="H330" s="108">
        <f t="shared" si="107"/>
        <v>200</v>
      </c>
      <c r="I330" s="108">
        <v>100</v>
      </c>
      <c r="J330" s="104"/>
    </row>
    <row r="331" spans="1:10" s="6" customFormat="1">
      <c r="A331" s="26">
        <v>316</v>
      </c>
      <c r="B331" s="60" t="s">
        <v>10</v>
      </c>
      <c r="C331" s="61">
        <f>SUM(D331:I331)</f>
        <v>1230.0999999999999</v>
      </c>
      <c r="D331" s="61">
        <v>317</v>
      </c>
      <c r="E331" s="61">
        <v>200</v>
      </c>
      <c r="F331" s="61">
        <v>213.1</v>
      </c>
      <c r="G331" s="61">
        <v>200</v>
      </c>
      <c r="H331" s="66">
        <v>200</v>
      </c>
      <c r="I331" s="66">
        <v>100</v>
      </c>
      <c r="J331" s="220"/>
    </row>
    <row r="332" spans="1:10" s="6" customFormat="1" ht="15.75" hidden="1">
      <c r="A332" s="26">
        <v>317</v>
      </c>
      <c r="B332" s="348" t="s">
        <v>350</v>
      </c>
      <c r="C332" s="349"/>
      <c r="D332" s="349"/>
      <c r="E332" s="349"/>
      <c r="F332" s="349"/>
      <c r="G332" s="349"/>
      <c r="H332" s="349"/>
      <c r="I332" s="349"/>
      <c r="J332" s="350"/>
    </row>
    <row r="333" spans="1:10" s="6" customFormat="1" hidden="1">
      <c r="A333" s="26">
        <v>318</v>
      </c>
      <c r="B333" s="118" t="s">
        <v>121</v>
      </c>
      <c r="C333" s="119">
        <f t="shared" ref="C333:H333" si="108">SUM(C334)</f>
        <v>5127.2</v>
      </c>
      <c r="D333" s="119">
        <f t="shared" si="108"/>
        <v>5127.2</v>
      </c>
      <c r="E333" s="119">
        <f t="shared" si="108"/>
        <v>0</v>
      </c>
      <c r="F333" s="119">
        <f t="shared" si="108"/>
        <v>0</v>
      </c>
      <c r="G333" s="119">
        <f t="shared" si="108"/>
        <v>0</v>
      </c>
      <c r="H333" s="119">
        <f t="shared" si="108"/>
        <v>0</v>
      </c>
      <c r="I333" s="119"/>
      <c r="J333" s="220" t="s">
        <v>67</v>
      </c>
    </row>
    <row r="334" spans="1:10" s="6" customFormat="1" hidden="1">
      <c r="A334" s="26">
        <v>319</v>
      </c>
      <c r="B334" s="27" t="s">
        <v>120</v>
      </c>
      <c r="C334" s="119">
        <f>SUM(C335,C336,C337,C338)</f>
        <v>5127.2</v>
      </c>
      <c r="D334" s="119">
        <f>SUM(D335,D336,D337,D338)</f>
        <v>5127.2</v>
      </c>
      <c r="E334" s="119"/>
      <c r="F334" s="119"/>
      <c r="G334" s="119"/>
      <c r="H334" s="119"/>
      <c r="I334" s="119"/>
      <c r="J334" s="220" t="s">
        <v>67</v>
      </c>
    </row>
    <row r="335" spans="1:10" s="6" customFormat="1" hidden="1">
      <c r="A335" s="26">
        <v>320</v>
      </c>
      <c r="B335" s="218" t="s">
        <v>85</v>
      </c>
      <c r="C335" s="119">
        <f t="shared" ref="C335:H335" si="109">SUM(C340)</f>
        <v>680.3</v>
      </c>
      <c r="D335" s="119">
        <f t="shared" si="109"/>
        <v>680.3</v>
      </c>
      <c r="E335" s="119">
        <f t="shared" si="109"/>
        <v>0</v>
      </c>
      <c r="F335" s="119">
        <f t="shared" si="109"/>
        <v>0</v>
      </c>
      <c r="G335" s="119">
        <f t="shared" si="109"/>
        <v>0</v>
      </c>
      <c r="H335" s="119">
        <f t="shared" si="109"/>
        <v>0</v>
      </c>
      <c r="I335" s="119"/>
      <c r="J335" s="220" t="s">
        <v>67</v>
      </c>
    </row>
    <row r="336" spans="1:10" s="6" customFormat="1" hidden="1">
      <c r="A336" s="26">
        <v>321</v>
      </c>
      <c r="B336" s="120" t="s">
        <v>9</v>
      </c>
      <c r="C336" s="119">
        <f t="shared" ref="C336:H336" si="110">SUM(C341)</f>
        <v>1577.9</v>
      </c>
      <c r="D336" s="119">
        <f t="shared" si="110"/>
        <v>1577.9</v>
      </c>
      <c r="E336" s="119">
        <f t="shared" si="110"/>
        <v>0</v>
      </c>
      <c r="F336" s="119">
        <f t="shared" si="110"/>
        <v>0</v>
      </c>
      <c r="G336" s="119">
        <f t="shared" si="110"/>
        <v>0</v>
      </c>
      <c r="H336" s="119">
        <f t="shared" si="110"/>
        <v>0</v>
      </c>
      <c r="I336" s="119"/>
      <c r="J336" s="220" t="s">
        <v>67</v>
      </c>
    </row>
    <row r="337" spans="1:10" s="6" customFormat="1" hidden="1">
      <c r="A337" s="26">
        <v>322</v>
      </c>
      <c r="B337" s="120" t="s">
        <v>10</v>
      </c>
      <c r="C337" s="119">
        <f>SUM(D337:H337)</f>
        <v>1425</v>
      </c>
      <c r="D337" s="119">
        <f>SUM(D342)</f>
        <v>1425</v>
      </c>
      <c r="E337" s="119"/>
      <c r="F337" s="119"/>
      <c r="G337" s="119"/>
      <c r="H337" s="121"/>
      <c r="I337" s="121"/>
      <c r="J337" s="220" t="s">
        <v>67</v>
      </c>
    </row>
    <row r="338" spans="1:10" s="6" customFormat="1" hidden="1">
      <c r="A338" s="26">
        <v>323</v>
      </c>
      <c r="B338" s="120" t="s">
        <v>51</v>
      </c>
      <c r="C338" s="119">
        <f>SUM(D338:H338)</f>
        <v>1444</v>
      </c>
      <c r="D338" s="119">
        <v>1444</v>
      </c>
      <c r="E338" s="119"/>
      <c r="F338" s="119"/>
      <c r="G338" s="119"/>
      <c r="H338" s="121"/>
      <c r="I338" s="121"/>
      <c r="J338" s="220" t="s">
        <v>67</v>
      </c>
    </row>
    <row r="339" spans="1:10" s="6" customFormat="1" ht="17.25" hidden="1" customHeight="1">
      <c r="A339" s="26">
        <v>324</v>
      </c>
      <c r="B339" s="120" t="s">
        <v>433</v>
      </c>
      <c r="C339" s="119">
        <f>SUM(C341:C343)</f>
        <v>4446.8999999999996</v>
      </c>
      <c r="D339" s="119">
        <f>SUM(D341:D343)</f>
        <v>4446.8999999999996</v>
      </c>
      <c r="E339" s="119"/>
      <c r="F339" s="119"/>
      <c r="G339" s="119"/>
      <c r="H339" s="119"/>
      <c r="I339" s="119"/>
      <c r="J339" s="41" t="s">
        <v>434</v>
      </c>
    </row>
    <row r="340" spans="1:10" s="6" customFormat="1" hidden="1">
      <c r="A340" s="26">
        <v>325</v>
      </c>
      <c r="B340" s="120" t="s">
        <v>85</v>
      </c>
      <c r="C340" s="119">
        <f>SUM(D340:H340)</f>
        <v>680.3</v>
      </c>
      <c r="D340" s="119">
        <v>680.3</v>
      </c>
      <c r="E340" s="119"/>
      <c r="F340" s="119"/>
      <c r="G340" s="119"/>
      <c r="H340" s="119"/>
      <c r="I340" s="119"/>
      <c r="J340" s="41"/>
    </row>
    <row r="341" spans="1:10" s="6" customFormat="1" hidden="1">
      <c r="A341" s="26">
        <v>326</v>
      </c>
      <c r="B341" s="120" t="s">
        <v>9</v>
      </c>
      <c r="C341" s="119">
        <f>SUM(D341:H341)</f>
        <v>1577.9</v>
      </c>
      <c r="D341" s="119">
        <v>1577.9</v>
      </c>
      <c r="E341" s="119"/>
      <c r="F341" s="119"/>
      <c r="G341" s="119"/>
      <c r="H341" s="119"/>
      <c r="I341" s="119"/>
      <c r="J341" s="220" t="s">
        <v>67</v>
      </c>
    </row>
    <row r="342" spans="1:10" s="6" customFormat="1" hidden="1">
      <c r="A342" s="26">
        <v>327</v>
      </c>
      <c r="B342" s="120" t="s">
        <v>10</v>
      </c>
      <c r="C342" s="119">
        <f>SUM(D342:H342)</f>
        <v>1425</v>
      </c>
      <c r="D342" s="119">
        <v>1425</v>
      </c>
      <c r="E342" s="119"/>
      <c r="F342" s="119"/>
      <c r="G342" s="119"/>
      <c r="H342" s="119"/>
      <c r="I342" s="119"/>
      <c r="J342" s="220" t="s">
        <v>67</v>
      </c>
    </row>
    <row r="343" spans="1:10" s="6" customFormat="1" hidden="1">
      <c r="A343" s="26">
        <v>328</v>
      </c>
      <c r="B343" s="87" t="s">
        <v>51</v>
      </c>
      <c r="C343" s="41">
        <f>SUM(D343:H343)</f>
        <v>1444</v>
      </c>
      <c r="D343" s="41">
        <v>1444</v>
      </c>
      <c r="E343" s="41"/>
      <c r="F343" s="41"/>
      <c r="G343" s="41"/>
      <c r="H343" s="41"/>
      <c r="I343" s="41"/>
      <c r="J343" s="220" t="s">
        <v>67</v>
      </c>
    </row>
    <row r="344" spans="1:10" s="6" customFormat="1" ht="29.25" hidden="1" customHeight="1">
      <c r="A344" s="26">
        <v>329</v>
      </c>
      <c r="B344" s="340" t="s">
        <v>351</v>
      </c>
      <c r="C344" s="341"/>
      <c r="D344" s="341"/>
      <c r="E344" s="341"/>
      <c r="F344" s="341"/>
      <c r="G344" s="341"/>
      <c r="H344" s="341"/>
      <c r="I344" s="341"/>
      <c r="J344" s="342"/>
    </row>
    <row r="345" spans="1:10" s="6" customFormat="1" hidden="1">
      <c r="A345" s="26">
        <v>330</v>
      </c>
      <c r="B345" s="122" t="s">
        <v>96</v>
      </c>
      <c r="C345" s="119">
        <f>SUM(C347:C350)</f>
        <v>0</v>
      </c>
      <c r="D345" s="119">
        <f>SUM(D347:D350)</f>
        <v>0</v>
      </c>
      <c r="E345" s="119"/>
      <c r="F345" s="119"/>
      <c r="G345" s="119"/>
      <c r="H345" s="119"/>
      <c r="I345" s="119"/>
      <c r="J345" s="220" t="s">
        <v>67</v>
      </c>
    </row>
    <row r="346" spans="1:10" s="6" customFormat="1" hidden="1">
      <c r="A346" s="26">
        <v>331</v>
      </c>
      <c r="B346" s="27" t="s">
        <v>120</v>
      </c>
      <c r="C346" s="119">
        <f>SUM(C347,C348,C349,C350)</f>
        <v>0</v>
      </c>
      <c r="D346" s="119">
        <f>SUM(D347,D348,D349,D350)</f>
        <v>0</v>
      </c>
      <c r="E346" s="119"/>
      <c r="F346" s="119"/>
      <c r="G346" s="119"/>
      <c r="H346" s="119"/>
      <c r="I346" s="119"/>
      <c r="J346" s="220" t="s">
        <v>67</v>
      </c>
    </row>
    <row r="347" spans="1:10" s="6" customFormat="1" hidden="1">
      <c r="A347" s="26">
        <v>332</v>
      </c>
      <c r="B347" s="218" t="s">
        <v>85</v>
      </c>
      <c r="C347" s="119">
        <f>D347+E347+F347+G347+H347</f>
        <v>0</v>
      </c>
      <c r="D347" s="119">
        <v>0</v>
      </c>
      <c r="E347" s="119"/>
      <c r="F347" s="119"/>
      <c r="G347" s="119"/>
      <c r="H347" s="119"/>
      <c r="I347" s="119"/>
      <c r="J347" s="220" t="s">
        <v>67</v>
      </c>
    </row>
    <row r="348" spans="1:10" s="6" customFormat="1" hidden="1">
      <c r="A348" s="26">
        <v>333</v>
      </c>
      <c r="B348" s="120" t="s">
        <v>9</v>
      </c>
      <c r="C348" s="119">
        <f>D348+E348+F348+G348+H348</f>
        <v>0</v>
      </c>
      <c r="D348" s="119">
        <f>SUM(D352)</f>
        <v>0</v>
      </c>
      <c r="E348" s="119"/>
      <c r="F348" s="119"/>
      <c r="G348" s="119"/>
      <c r="H348" s="119"/>
      <c r="I348" s="119"/>
      <c r="J348" s="220" t="s">
        <v>67</v>
      </c>
    </row>
    <row r="349" spans="1:10" s="6" customFormat="1" hidden="1">
      <c r="A349" s="26">
        <v>334</v>
      </c>
      <c r="B349" s="120" t="s">
        <v>10</v>
      </c>
      <c r="C349" s="119">
        <f>D349+E349+F349+G349+H349</f>
        <v>0</v>
      </c>
      <c r="D349" s="119">
        <v>0</v>
      </c>
      <c r="E349" s="119"/>
      <c r="F349" s="119"/>
      <c r="G349" s="119"/>
      <c r="H349" s="119"/>
      <c r="I349" s="119"/>
      <c r="J349" s="220" t="s">
        <v>67</v>
      </c>
    </row>
    <row r="350" spans="1:10" s="6" customFormat="1" hidden="1">
      <c r="A350" s="26">
        <v>335</v>
      </c>
      <c r="B350" s="120" t="s">
        <v>51</v>
      </c>
      <c r="C350" s="119">
        <f>D350+E350+F350+G350+H350</f>
        <v>0</v>
      </c>
      <c r="D350" s="119">
        <v>0</v>
      </c>
      <c r="E350" s="119"/>
      <c r="F350" s="119"/>
      <c r="G350" s="119"/>
      <c r="H350" s="119"/>
      <c r="I350" s="119"/>
      <c r="J350" s="220" t="s">
        <v>67</v>
      </c>
    </row>
    <row r="351" spans="1:10" s="6" customFormat="1" ht="63.75" hidden="1" customHeight="1">
      <c r="A351" s="26">
        <v>336</v>
      </c>
      <c r="B351" s="123" t="s">
        <v>436</v>
      </c>
      <c r="C351" s="119">
        <f>SUM(C352:C354)</f>
        <v>0</v>
      </c>
      <c r="D351" s="119">
        <v>0</v>
      </c>
      <c r="E351" s="119"/>
      <c r="F351" s="119"/>
      <c r="G351" s="119"/>
      <c r="H351" s="119"/>
      <c r="I351" s="119"/>
      <c r="J351" s="41" t="s">
        <v>437</v>
      </c>
    </row>
    <row r="352" spans="1:10" s="6" customFormat="1" hidden="1">
      <c r="A352" s="26">
        <v>337</v>
      </c>
      <c r="B352" s="120" t="s">
        <v>9</v>
      </c>
      <c r="C352" s="119">
        <f>D352+E352+F352+G352+H352</f>
        <v>0</v>
      </c>
      <c r="D352" s="119">
        <v>0</v>
      </c>
      <c r="E352" s="119"/>
      <c r="F352" s="119"/>
      <c r="G352" s="119"/>
      <c r="H352" s="119"/>
      <c r="I352" s="119"/>
      <c r="J352" s="220" t="s">
        <v>67</v>
      </c>
    </row>
    <row r="353" spans="1:10" s="6" customFormat="1" hidden="1">
      <c r="A353" s="26">
        <v>338</v>
      </c>
      <c r="B353" s="120" t="s">
        <v>10</v>
      </c>
      <c r="C353" s="119">
        <f>D353+E353+F353+G353+H353</f>
        <v>0</v>
      </c>
      <c r="D353" s="119">
        <v>0</v>
      </c>
      <c r="E353" s="119"/>
      <c r="F353" s="119"/>
      <c r="G353" s="119"/>
      <c r="H353" s="119"/>
      <c r="I353" s="119"/>
      <c r="J353" s="220" t="s">
        <v>67</v>
      </c>
    </row>
    <row r="354" spans="1:10" s="6" customFormat="1" hidden="1">
      <c r="A354" s="26">
        <v>339</v>
      </c>
      <c r="B354" s="87" t="s">
        <v>51</v>
      </c>
      <c r="C354" s="119">
        <f>D354+E354+F354+G354+H354</f>
        <v>0</v>
      </c>
      <c r="D354" s="119">
        <v>0</v>
      </c>
      <c r="E354" s="119"/>
      <c r="F354" s="119"/>
      <c r="G354" s="119"/>
      <c r="H354" s="119"/>
      <c r="I354" s="119"/>
      <c r="J354" s="41"/>
    </row>
    <row r="355" spans="1:10" s="6" customFormat="1" ht="30" hidden="1" customHeight="1">
      <c r="A355" s="26">
        <v>340</v>
      </c>
      <c r="B355" s="343" t="s">
        <v>352</v>
      </c>
      <c r="C355" s="340"/>
      <c r="D355" s="340"/>
      <c r="E355" s="340"/>
      <c r="F355" s="340"/>
      <c r="G355" s="340"/>
      <c r="H355" s="340"/>
      <c r="I355" s="340"/>
      <c r="J355" s="344"/>
    </row>
    <row r="356" spans="1:10" s="6" customFormat="1" hidden="1">
      <c r="A356" s="26">
        <v>341</v>
      </c>
      <c r="B356" s="122" t="s">
        <v>96</v>
      </c>
      <c r="C356" s="119">
        <f>SUM(C358:C361)</f>
        <v>5071.58</v>
      </c>
      <c r="D356" s="119">
        <f>SUM(D358:D361)</f>
        <v>5071.58</v>
      </c>
      <c r="E356" s="119"/>
      <c r="F356" s="119"/>
      <c r="G356" s="119"/>
      <c r="H356" s="119"/>
      <c r="I356" s="119"/>
      <c r="J356" s="220" t="s">
        <v>67</v>
      </c>
    </row>
    <row r="357" spans="1:10" s="6" customFormat="1" hidden="1">
      <c r="A357" s="26">
        <v>342</v>
      </c>
      <c r="B357" s="27" t="s">
        <v>120</v>
      </c>
      <c r="C357" s="119">
        <f>SUM(C358,C359,C360,C361)</f>
        <v>5071.58</v>
      </c>
      <c r="D357" s="119">
        <f>SUM(D358,D359,D360,D361)</f>
        <v>5071.58</v>
      </c>
      <c r="E357" s="119"/>
      <c r="F357" s="119"/>
      <c r="G357" s="119"/>
      <c r="H357" s="119"/>
      <c r="I357" s="119"/>
      <c r="J357" s="220" t="s">
        <v>67</v>
      </c>
    </row>
    <row r="358" spans="1:10" s="6" customFormat="1" hidden="1">
      <c r="A358" s="26">
        <v>343</v>
      </c>
      <c r="B358" s="218" t="s">
        <v>85</v>
      </c>
      <c r="C358" s="119">
        <f>SUM(D358:H358)</f>
        <v>789.4</v>
      </c>
      <c r="D358" s="119">
        <f>SUM(D363)</f>
        <v>789.4</v>
      </c>
      <c r="E358" s="119"/>
      <c r="F358" s="119"/>
      <c r="G358" s="119"/>
      <c r="H358" s="119"/>
      <c r="I358" s="119"/>
      <c r="J358" s="220" t="s">
        <v>67</v>
      </c>
    </row>
    <row r="359" spans="1:10" s="6" customFormat="1" hidden="1">
      <c r="A359" s="26">
        <v>344</v>
      </c>
      <c r="B359" s="120" t="s">
        <v>9</v>
      </c>
      <c r="C359" s="119">
        <f>SUM(D359:H359)</f>
        <v>1677.5</v>
      </c>
      <c r="D359" s="119">
        <f>SUM(D364)</f>
        <v>1677.5</v>
      </c>
      <c r="E359" s="119"/>
      <c r="F359" s="119"/>
      <c r="G359" s="119"/>
      <c r="H359" s="119"/>
      <c r="I359" s="119"/>
      <c r="J359" s="220" t="s">
        <v>67</v>
      </c>
    </row>
    <row r="360" spans="1:10" s="6" customFormat="1" hidden="1">
      <c r="A360" s="26">
        <v>345</v>
      </c>
      <c r="B360" s="120" t="s">
        <v>10</v>
      </c>
      <c r="C360" s="119">
        <f>SUM(D360:H360)</f>
        <v>376.68</v>
      </c>
      <c r="D360" s="119">
        <f>SUM(D365)</f>
        <v>376.68</v>
      </c>
      <c r="E360" s="119"/>
      <c r="F360" s="119"/>
      <c r="G360" s="119"/>
      <c r="H360" s="119"/>
      <c r="I360" s="119"/>
      <c r="J360" s="220" t="s">
        <v>67</v>
      </c>
    </row>
    <row r="361" spans="1:10" s="6" customFormat="1" hidden="1">
      <c r="A361" s="26">
        <v>346</v>
      </c>
      <c r="B361" s="120" t="s">
        <v>51</v>
      </c>
      <c r="C361" s="119">
        <f>SUM(D361:H361)</f>
        <v>2228</v>
      </c>
      <c r="D361" s="119">
        <v>2228</v>
      </c>
      <c r="E361" s="119"/>
      <c r="F361" s="119"/>
      <c r="G361" s="119"/>
      <c r="H361" s="119"/>
      <c r="I361" s="119"/>
      <c r="J361" s="220" t="s">
        <v>67</v>
      </c>
    </row>
    <row r="362" spans="1:10" s="6" customFormat="1" ht="33.75" hidden="1" customHeight="1">
      <c r="A362" s="26">
        <v>347</v>
      </c>
      <c r="B362" s="123" t="s">
        <v>438</v>
      </c>
      <c r="C362" s="119">
        <f>SUM(C363:C366)</f>
        <v>5071.58</v>
      </c>
      <c r="D362" s="119">
        <f>SUM(D363:D366)</f>
        <v>5071.58</v>
      </c>
      <c r="E362" s="119"/>
      <c r="F362" s="119"/>
      <c r="G362" s="119"/>
      <c r="H362" s="119"/>
      <c r="I362" s="119"/>
      <c r="J362" s="41" t="s">
        <v>439</v>
      </c>
    </row>
    <row r="363" spans="1:10" s="6" customFormat="1" ht="15" hidden="1" customHeight="1">
      <c r="A363" s="26">
        <v>348</v>
      </c>
      <c r="B363" s="123" t="s">
        <v>85</v>
      </c>
      <c r="C363" s="119">
        <f>SUM(D363:H363)</f>
        <v>789.4</v>
      </c>
      <c r="D363" s="119">
        <v>789.4</v>
      </c>
      <c r="E363" s="119"/>
      <c r="F363" s="119"/>
      <c r="G363" s="119"/>
      <c r="H363" s="119"/>
      <c r="I363" s="119"/>
      <c r="J363" s="220" t="s">
        <v>67</v>
      </c>
    </row>
    <row r="364" spans="1:10" s="6" customFormat="1" hidden="1">
      <c r="A364" s="26">
        <v>349</v>
      </c>
      <c r="B364" s="120" t="s">
        <v>9</v>
      </c>
      <c r="C364" s="119">
        <f>SUM(D364:H364)</f>
        <v>1677.5</v>
      </c>
      <c r="D364" s="119">
        <v>1677.5</v>
      </c>
      <c r="E364" s="119"/>
      <c r="F364" s="119"/>
      <c r="G364" s="119"/>
      <c r="H364" s="119"/>
      <c r="I364" s="119"/>
      <c r="J364" s="220" t="s">
        <v>67</v>
      </c>
    </row>
    <row r="365" spans="1:10" s="6" customFormat="1" hidden="1">
      <c r="A365" s="26">
        <v>350</v>
      </c>
      <c r="B365" s="120" t="s">
        <v>10</v>
      </c>
      <c r="C365" s="76">
        <f>SUM(D365:H365)</f>
        <v>376.68</v>
      </c>
      <c r="D365" s="76">
        <v>376.68</v>
      </c>
      <c r="E365" s="119"/>
      <c r="F365" s="119"/>
      <c r="G365" s="119"/>
      <c r="H365" s="119"/>
      <c r="I365" s="119"/>
      <c r="J365" s="220" t="s">
        <v>67</v>
      </c>
    </row>
    <row r="366" spans="1:10" s="6" customFormat="1" hidden="1">
      <c r="A366" s="26">
        <v>351</v>
      </c>
      <c r="B366" s="87" t="s">
        <v>51</v>
      </c>
      <c r="C366" s="86">
        <f>SUM(D366:H366)</f>
        <v>2228</v>
      </c>
      <c r="D366" s="86">
        <v>2228</v>
      </c>
      <c r="E366" s="86"/>
      <c r="F366" s="86"/>
      <c r="G366" s="86"/>
      <c r="H366" s="86"/>
      <c r="I366" s="86"/>
      <c r="J366" s="220" t="s">
        <v>67</v>
      </c>
    </row>
    <row r="367" spans="1:10" s="288" customFormat="1" ht="42" customHeight="1">
      <c r="A367" s="289">
        <v>352</v>
      </c>
      <c r="B367" s="327" t="s">
        <v>353</v>
      </c>
      <c r="C367" s="328"/>
      <c r="D367" s="328"/>
      <c r="E367" s="328"/>
      <c r="F367" s="328"/>
      <c r="G367" s="328"/>
      <c r="H367" s="328"/>
      <c r="I367" s="328"/>
      <c r="J367" s="329"/>
    </row>
    <row r="368" spans="1:10" s="30" customFormat="1" ht="15.75" customHeight="1">
      <c r="A368" s="26">
        <v>353</v>
      </c>
      <c r="B368" s="58" t="s">
        <v>96</v>
      </c>
      <c r="C368" s="59">
        <f>SUM(C369:C370)</f>
        <v>104317.83199999999</v>
      </c>
      <c r="D368" s="59">
        <f t="shared" ref="D368:H368" si="111">SUM(D369:D370)</f>
        <v>7842.6040000000003</v>
      </c>
      <c r="E368" s="59">
        <f t="shared" si="111"/>
        <v>13236.78</v>
      </c>
      <c r="F368" s="59">
        <f t="shared" si="111"/>
        <v>58361.9</v>
      </c>
      <c r="G368" s="59">
        <f t="shared" si="111"/>
        <v>15223.5</v>
      </c>
      <c r="H368" s="59">
        <f t="shared" si="111"/>
        <v>10946.248000000001</v>
      </c>
      <c r="I368" s="59">
        <v>71.900000000000006</v>
      </c>
      <c r="J368" s="34"/>
    </row>
    <row r="369" spans="1:10" s="30" customFormat="1">
      <c r="A369" s="26">
        <v>354</v>
      </c>
      <c r="B369" s="60" t="s">
        <v>9</v>
      </c>
      <c r="C369" s="61">
        <f t="shared" ref="C369:H369" si="112">SUM(C372+C375)</f>
        <v>54957.547999999995</v>
      </c>
      <c r="D369" s="61">
        <f t="shared" si="112"/>
        <v>0</v>
      </c>
      <c r="E369" s="61">
        <f t="shared" si="112"/>
        <v>0</v>
      </c>
      <c r="F369" s="61">
        <f t="shared" si="112"/>
        <v>47918</v>
      </c>
      <c r="G369" s="61">
        <f t="shared" si="112"/>
        <v>4993.3</v>
      </c>
      <c r="H369" s="61">
        <f t="shared" si="112"/>
        <v>2006.048</v>
      </c>
      <c r="I369" s="61">
        <v>40.1</v>
      </c>
      <c r="J369" s="34"/>
    </row>
    <row r="370" spans="1:10" s="30" customFormat="1">
      <c r="A370" s="26">
        <v>355</v>
      </c>
      <c r="B370" s="60" t="s">
        <v>10</v>
      </c>
      <c r="C370" s="61">
        <f t="shared" ref="C370:H370" si="113">SUM(C376+C373)</f>
        <v>49360.284</v>
      </c>
      <c r="D370" s="61">
        <f t="shared" si="113"/>
        <v>7842.6040000000003</v>
      </c>
      <c r="E370" s="61">
        <f t="shared" si="113"/>
        <v>13236.78</v>
      </c>
      <c r="F370" s="61">
        <f t="shared" si="113"/>
        <v>10443.9</v>
      </c>
      <c r="G370" s="61">
        <f t="shared" si="113"/>
        <v>10230.200000000001</v>
      </c>
      <c r="H370" s="61">
        <f t="shared" si="113"/>
        <v>8940.2000000000007</v>
      </c>
      <c r="I370" s="61">
        <v>87.3</v>
      </c>
      <c r="J370" s="34"/>
    </row>
    <row r="371" spans="1:10" s="30" customFormat="1">
      <c r="A371" s="26">
        <v>356</v>
      </c>
      <c r="B371" s="58" t="s">
        <v>75</v>
      </c>
      <c r="C371" s="59">
        <f t="shared" ref="C371:I373" si="114">SUM(C378)</f>
        <v>0</v>
      </c>
      <c r="D371" s="59">
        <f t="shared" si="114"/>
        <v>0</v>
      </c>
      <c r="E371" s="59">
        <f t="shared" si="114"/>
        <v>0</v>
      </c>
      <c r="F371" s="59">
        <f t="shared" si="114"/>
        <v>0</v>
      </c>
      <c r="G371" s="59">
        <f t="shared" si="114"/>
        <v>1411.7</v>
      </c>
      <c r="H371" s="59">
        <f t="shared" si="114"/>
        <v>121.7</v>
      </c>
      <c r="I371" s="59">
        <v>8.6</v>
      </c>
      <c r="J371" s="34"/>
    </row>
    <row r="372" spans="1:10" s="30" customFormat="1">
      <c r="A372" s="26">
        <v>357</v>
      </c>
      <c r="B372" s="60" t="s">
        <v>9</v>
      </c>
      <c r="C372" s="61">
        <f t="shared" si="114"/>
        <v>0</v>
      </c>
      <c r="D372" s="61">
        <f t="shared" si="114"/>
        <v>0</v>
      </c>
      <c r="E372" s="61">
        <f t="shared" si="114"/>
        <v>0</v>
      </c>
      <c r="F372" s="61">
        <f t="shared" si="114"/>
        <v>0</v>
      </c>
      <c r="G372" s="61">
        <f t="shared" si="114"/>
        <v>0</v>
      </c>
      <c r="H372" s="61">
        <f t="shared" si="114"/>
        <v>0</v>
      </c>
      <c r="I372" s="61">
        <f t="shared" si="114"/>
        <v>0</v>
      </c>
      <c r="J372" s="34"/>
    </row>
    <row r="373" spans="1:10" s="30" customFormat="1">
      <c r="A373" s="26">
        <v>358</v>
      </c>
      <c r="B373" s="60" t="s">
        <v>10</v>
      </c>
      <c r="C373" s="61">
        <f>SUM(C380)</f>
        <v>0</v>
      </c>
      <c r="D373" s="61">
        <f t="shared" si="114"/>
        <v>0</v>
      </c>
      <c r="E373" s="61">
        <f t="shared" si="114"/>
        <v>0</v>
      </c>
      <c r="F373" s="61">
        <f t="shared" si="114"/>
        <v>0</v>
      </c>
      <c r="G373" s="61">
        <f t="shared" si="114"/>
        <v>1411.7</v>
      </c>
      <c r="H373" s="61">
        <f t="shared" si="114"/>
        <v>121.7</v>
      </c>
      <c r="I373" s="61">
        <v>8.6</v>
      </c>
      <c r="J373" s="34"/>
    </row>
    <row r="374" spans="1:10" s="30" customFormat="1">
      <c r="A374" s="26">
        <v>359</v>
      </c>
      <c r="B374" s="103" t="s">
        <v>76</v>
      </c>
      <c r="C374" s="59">
        <f t="shared" ref="C374:H374" si="115">SUM(C375:C376)</f>
        <v>104317.83199999999</v>
      </c>
      <c r="D374" s="59">
        <f t="shared" si="115"/>
        <v>7842.6040000000003</v>
      </c>
      <c r="E374" s="59">
        <f t="shared" si="115"/>
        <v>13236.78</v>
      </c>
      <c r="F374" s="59">
        <f t="shared" si="115"/>
        <v>58361.9</v>
      </c>
      <c r="G374" s="59">
        <f t="shared" si="115"/>
        <v>13811.8</v>
      </c>
      <c r="H374" s="59">
        <f t="shared" si="115"/>
        <v>10824.548000000001</v>
      </c>
      <c r="I374" s="59">
        <v>78.3</v>
      </c>
      <c r="J374" s="34"/>
    </row>
    <row r="375" spans="1:10" s="30" customFormat="1">
      <c r="A375" s="26">
        <v>360</v>
      </c>
      <c r="B375" s="60" t="s">
        <v>9</v>
      </c>
      <c r="C375" s="61">
        <f>SUM(C406)</f>
        <v>54957.547999999995</v>
      </c>
      <c r="D375" s="61">
        <f t="shared" ref="D375:H375" si="116">SUM(D406)</f>
        <v>0</v>
      </c>
      <c r="E375" s="61">
        <f t="shared" si="116"/>
        <v>0</v>
      </c>
      <c r="F375" s="61">
        <f t="shared" si="116"/>
        <v>47918</v>
      </c>
      <c r="G375" s="61">
        <f t="shared" si="116"/>
        <v>4993.3</v>
      </c>
      <c r="H375" s="61">
        <f t="shared" si="116"/>
        <v>2006.048</v>
      </c>
      <c r="I375" s="61">
        <v>40.1</v>
      </c>
      <c r="J375" s="34"/>
    </row>
    <row r="376" spans="1:10" s="30" customFormat="1">
      <c r="A376" s="26">
        <v>361</v>
      </c>
      <c r="B376" s="60" t="s">
        <v>10</v>
      </c>
      <c r="C376" s="61">
        <f>SUM(C407)</f>
        <v>49360.284</v>
      </c>
      <c r="D376" s="61">
        <f>SUM(D407)</f>
        <v>7842.6040000000003</v>
      </c>
      <c r="E376" s="61">
        <f>SUM(E407)</f>
        <v>13236.78</v>
      </c>
      <c r="F376" s="61">
        <f>SUM(F407)</f>
        <v>10443.9</v>
      </c>
      <c r="G376" s="61">
        <f>SUM(G407)</f>
        <v>8818.5</v>
      </c>
      <c r="H376" s="61">
        <f>SUM(H407)</f>
        <v>8818.5</v>
      </c>
      <c r="I376" s="61">
        <v>100</v>
      </c>
      <c r="J376" s="34"/>
    </row>
    <row r="377" spans="1:10" s="6" customFormat="1">
      <c r="A377" s="26">
        <v>362</v>
      </c>
      <c r="B377" s="333" t="s">
        <v>97</v>
      </c>
      <c r="C377" s="334"/>
      <c r="D377" s="334"/>
      <c r="E377" s="334"/>
      <c r="F377" s="334"/>
      <c r="G377" s="334"/>
      <c r="H377" s="335"/>
      <c r="I377" s="213"/>
      <c r="J377" s="104"/>
    </row>
    <row r="378" spans="1:10" s="6" customFormat="1" ht="23.25" customHeight="1">
      <c r="A378" s="26">
        <v>363</v>
      </c>
      <c r="B378" s="71" t="s">
        <v>98</v>
      </c>
      <c r="C378" s="59">
        <f t="shared" ref="C378:F378" si="117">SUM(C379:C380)</f>
        <v>0</v>
      </c>
      <c r="D378" s="59">
        <f t="shared" si="117"/>
        <v>0</v>
      </c>
      <c r="E378" s="59">
        <f t="shared" si="117"/>
        <v>0</v>
      </c>
      <c r="F378" s="59">
        <f t="shared" si="117"/>
        <v>0</v>
      </c>
      <c r="G378" s="59">
        <v>1411.7</v>
      </c>
      <c r="H378" s="59">
        <v>121.7</v>
      </c>
      <c r="I378" s="59">
        <v>40.1</v>
      </c>
      <c r="J378" s="65"/>
    </row>
    <row r="379" spans="1:10" s="6" customFormat="1">
      <c r="A379" s="26">
        <v>364</v>
      </c>
      <c r="B379" s="60" t="s">
        <v>9</v>
      </c>
      <c r="C379" s="61">
        <f>SUM(C383)</f>
        <v>0</v>
      </c>
      <c r="D379" s="61">
        <f t="shared" ref="D379:I379" si="118">SUM(D383)</f>
        <v>0</v>
      </c>
      <c r="E379" s="61">
        <f t="shared" si="118"/>
        <v>0</v>
      </c>
      <c r="F379" s="61">
        <f t="shared" si="118"/>
        <v>0</v>
      </c>
      <c r="G379" s="61">
        <f t="shared" si="118"/>
        <v>0</v>
      </c>
      <c r="H379" s="61">
        <f t="shared" si="118"/>
        <v>0</v>
      </c>
      <c r="I379" s="61">
        <f t="shared" si="118"/>
        <v>0</v>
      </c>
      <c r="J379" s="220"/>
    </row>
    <row r="380" spans="1:10" s="6" customFormat="1">
      <c r="A380" s="26">
        <v>365</v>
      </c>
      <c r="B380" s="60" t="s">
        <v>10</v>
      </c>
      <c r="C380" s="61">
        <f>SUM(C384,+C397)</f>
        <v>0</v>
      </c>
      <c r="D380" s="61"/>
      <c r="E380" s="61">
        <f>SUM(E384,E397)</f>
        <v>0</v>
      </c>
      <c r="F380" s="61">
        <f>SUM(F384,F397)</f>
        <v>0</v>
      </c>
      <c r="G380" s="61">
        <v>1411.7</v>
      </c>
      <c r="H380" s="61">
        <v>121.7</v>
      </c>
      <c r="I380" s="61">
        <v>40.1</v>
      </c>
      <c r="J380" s="220"/>
    </row>
    <row r="381" spans="1:10" s="6" customFormat="1">
      <c r="A381" s="26">
        <v>366</v>
      </c>
      <c r="B381" s="333" t="s">
        <v>99</v>
      </c>
      <c r="C381" s="334"/>
      <c r="D381" s="334"/>
      <c r="E381" s="334"/>
      <c r="F381" s="334"/>
      <c r="G381" s="334"/>
      <c r="H381" s="335"/>
      <c r="I381" s="213"/>
      <c r="J381" s="104"/>
    </row>
    <row r="382" spans="1:10" s="6" customFormat="1" ht="38.25">
      <c r="A382" s="26">
        <v>367</v>
      </c>
      <c r="B382" s="72" t="s">
        <v>100</v>
      </c>
      <c r="C382" s="59">
        <f t="shared" ref="C382:I382" si="119">SUM(C383:C384)</f>
        <v>0</v>
      </c>
      <c r="D382" s="59">
        <f t="shared" si="119"/>
        <v>0</v>
      </c>
      <c r="E382" s="59">
        <f t="shared" si="119"/>
        <v>0</v>
      </c>
      <c r="F382" s="59">
        <f t="shared" si="119"/>
        <v>0</v>
      </c>
      <c r="G382" s="59">
        <f t="shared" si="119"/>
        <v>0</v>
      </c>
      <c r="H382" s="59">
        <v>0</v>
      </c>
      <c r="I382" s="59">
        <f t="shared" si="119"/>
        <v>0</v>
      </c>
      <c r="J382" s="314" t="s">
        <v>678</v>
      </c>
    </row>
    <row r="383" spans="1:10" s="6" customFormat="1">
      <c r="A383" s="26">
        <v>368</v>
      </c>
      <c r="B383" s="73" t="s">
        <v>9</v>
      </c>
      <c r="C383" s="61">
        <f>SUM(D383:I383)</f>
        <v>0</v>
      </c>
      <c r="D383" s="61"/>
      <c r="E383" s="61"/>
      <c r="F383" s="61"/>
      <c r="G383" s="61"/>
      <c r="H383" s="66">
        <v>0</v>
      </c>
      <c r="I383" s="66">
        <v>0</v>
      </c>
      <c r="J383" s="315"/>
    </row>
    <row r="384" spans="1:10" s="6" customFormat="1" ht="30" customHeight="1">
      <c r="A384" s="26">
        <v>369</v>
      </c>
      <c r="B384" s="73" t="s">
        <v>10</v>
      </c>
      <c r="C384" s="61">
        <f>SUM(D384:I384)</f>
        <v>0</v>
      </c>
      <c r="D384" s="61"/>
      <c r="E384" s="61"/>
      <c r="F384" s="61"/>
      <c r="G384" s="61">
        <v>0</v>
      </c>
      <c r="H384" s="66">
        <v>0</v>
      </c>
      <c r="I384" s="66">
        <v>0</v>
      </c>
      <c r="J384" s="316"/>
    </row>
    <row r="385" spans="1:10" s="6" customFormat="1" ht="12" hidden="1" customHeight="1">
      <c r="A385" s="26">
        <v>370</v>
      </c>
      <c r="B385" s="107"/>
      <c r="C385" s="61"/>
      <c r="D385" s="61"/>
      <c r="E385" s="61"/>
      <c r="F385" s="61"/>
      <c r="G385" s="61"/>
      <c r="H385" s="66"/>
      <c r="I385" s="66"/>
      <c r="J385" s="106"/>
    </row>
    <row r="386" spans="1:10" s="6" customFormat="1" hidden="1">
      <c r="A386" s="26">
        <v>371</v>
      </c>
      <c r="B386" s="63"/>
      <c r="C386" s="61"/>
      <c r="D386" s="61"/>
      <c r="E386" s="61"/>
      <c r="F386" s="61"/>
      <c r="G386" s="61"/>
      <c r="H386" s="66"/>
      <c r="I386" s="66"/>
      <c r="J386" s="125"/>
    </row>
    <row r="387" spans="1:10" s="6" customFormat="1" hidden="1">
      <c r="A387" s="26">
        <v>372</v>
      </c>
      <c r="B387" s="107"/>
      <c r="C387" s="108"/>
      <c r="D387" s="108"/>
      <c r="E387" s="108"/>
      <c r="F387" s="108"/>
      <c r="G387" s="108"/>
      <c r="H387" s="108"/>
      <c r="I387" s="108"/>
      <c r="J387" s="108"/>
    </row>
    <row r="388" spans="1:10" s="6" customFormat="1" hidden="1">
      <c r="A388" s="26">
        <v>373</v>
      </c>
      <c r="B388" s="60"/>
      <c r="C388" s="61"/>
      <c r="D388" s="61"/>
      <c r="E388" s="124"/>
      <c r="F388" s="124"/>
      <c r="G388" s="61"/>
      <c r="H388" s="66"/>
      <c r="I388" s="66"/>
      <c r="J388" s="104"/>
    </row>
    <row r="389" spans="1:10" s="6" customFormat="1" hidden="1">
      <c r="A389" s="26">
        <v>374</v>
      </c>
      <c r="B389" s="60"/>
      <c r="C389" s="61"/>
      <c r="D389" s="61"/>
      <c r="E389" s="61"/>
      <c r="F389" s="61"/>
      <c r="G389" s="61"/>
      <c r="H389" s="66"/>
      <c r="I389" s="66"/>
      <c r="J389" s="104"/>
    </row>
    <row r="390" spans="1:10" s="6" customFormat="1" hidden="1">
      <c r="A390" s="26">
        <v>375</v>
      </c>
      <c r="B390" s="107"/>
      <c r="C390" s="61"/>
      <c r="D390" s="61"/>
      <c r="E390" s="61"/>
      <c r="F390" s="61"/>
      <c r="G390" s="61"/>
      <c r="H390" s="66"/>
      <c r="I390" s="66"/>
      <c r="J390" s="106"/>
    </row>
    <row r="391" spans="1:10" s="6" customFormat="1" hidden="1">
      <c r="A391" s="26">
        <v>376</v>
      </c>
      <c r="B391" s="63"/>
      <c r="C391" s="61"/>
      <c r="D391" s="61"/>
      <c r="E391" s="61"/>
      <c r="F391" s="61"/>
      <c r="G391" s="61"/>
      <c r="H391" s="66"/>
      <c r="I391" s="66"/>
      <c r="J391" s="125"/>
    </row>
    <row r="392" spans="1:10" s="6" customFormat="1" hidden="1">
      <c r="A392" s="26">
        <v>377</v>
      </c>
      <c r="B392" s="107"/>
      <c r="C392" s="108"/>
      <c r="D392" s="108"/>
      <c r="E392" s="108"/>
      <c r="F392" s="108"/>
      <c r="G392" s="108"/>
      <c r="H392" s="108"/>
      <c r="I392" s="108"/>
      <c r="J392" s="108"/>
    </row>
    <row r="393" spans="1:10" s="6" customFormat="1" hidden="1">
      <c r="A393" s="26">
        <v>378</v>
      </c>
      <c r="B393" s="60"/>
      <c r="C393" s="61"/>
      <c r="D393" s="61"/>
      <c r="E393" s="124"/>
      <c r="F393" s="124"/>
      <c r="G393" s="61"/>
      <c r="H393" s="66"/>
      <c r="I393" s="66"/>
      <c r="J393" s="104"/>
    </row>
    <row r="394" spans="1:10" s="6" customFormat="1" hidden="1">
      <c r="A394" s="26">
        <v>379</v>
      </c>
      <c r="B394" s="60"/>
      <c r="C394" s="61"/>
      <c r="D394" s="61"/>
      <c r="E394" s="61"/>
      <c r="F394" s="61"/>
      <c r="G394" s="61"/>
      <c r="H394" s="66"/>
      <c r="I394" s="66"/>
      <c r="J394" s="104"/>
    </row>
    <row r="395" spans="1:10" s="6" customFormat="1">
      <c r="A395" s="26">
        <v>370</v>
      </c>
      <c r="B395" s="376" t="s">
        <v>122</v>
      </c>
      <c r="C395" s="376"/>
      <c r="D395" s="376"/>
      <c r="E395" s="376"/>
      <c r="F395" s="376"/>
      <c r="G395" s="376"/>
      <c r="H395" s="376"/>
      <c r="I395" s="221"/>
      <c r="J395" s="106"/>
    </row>
    <row r="396" spans="1:10" s="6" customFormat="1" ht="25.5">
      <c r="A396" s="26">
        <v>371</v>
      </c>
      <c r="B396" s="126" t="s">
        <v>123</v>
      </c>
      <c r="C396" s="59">
        <f t="shared" ref="C396:I396" si="120">SUM(C397)</f>
        <v>0</v>
      </c>
      <c r="D396" s="59">
        <f t="shared" si="120"/>
        <v>0</v>
      </c>
      <c r="E396" s="59">
        <f t="shared" si="120"/>
        <v>0</v>
      </c>
      <c r="F396" s="59">
        <f t="shared" si="120"/>
        <v>0</v>
      </c>
      <c r="G396" s="59">
        <f t="shared" si="120"/>
        <v>0</v>
      </c>
      <c r="H396" s="59">
        <f t="shared" si="120"/>
        <v>0</v>
      </c>
      <c r="I396" s="59">
        <f t="shared" si="120"/>
        <v>0</v>
      </c>
      <c r="J396" s="220"/>
    </row>
    <row r="397" spans="1:10" s="6" customFormat="1">
      <c r="A397" s="26">
        <v>372</v>
      </c>
      <c r="B397" s="127" t="s">
        <v>10</v>
      </c>
      <c r="C397" s="61">
        <f>SUM(D397:H397)</f>
        <v>0</v>
      </c>
      <c r="D397" s="61"/>
      <c r="E397" s="61">
        <f>SUM(E399,E401,E403)</f>
        <v>0</v>
      </c>
      <c r="F397" s="61">
        <f>SUM(F399,F401,F403)</f>
        <v>0</v>
      </c>
      <c r="G397" s="61">
        <f>SUM(G399,G401,G403)</f>
        <v>0</v>
      </c>
      <c r="H397" s="61">
        <f>SUM(H399,H401,H403)</f>
        <v>0</v>
      </c>
      <c r="I397" s="61"/>
      <c r="J397" s="220"/>
    </row>
    <row r="398" spans="1:10" s="6" customFormat="1" ht="25.5" hidden="1">
      <c r="A398" s="26">
        <v>373</v>
      </c>
      <c r="B398" s="107" t="s">
        <v>124</v>
      </c>
      <c r="C398" s="61">
        <f>SUM(D398:H398)</f>
        <v>0</v>
      </c>
      <c r="D398" s="108"/>
      <c r="E398" s="108"/>
      <c r="F398" s="108"/>
      <c r="G398" s="108"/>
      <c r="H398" s="109"/>
      <c r="I398" s="109"/>
      <c r="J398" s="34"/>
    </row>
    <row r="399" spans="1:10" s="6" customFormat="1" hidden="1">
      <c r="A399" s="26">
        <v>374</v>
      </c>
      <c r="B399" s="63" t="s">
        <v>10</v>
      </c>
      <c r="C399" s="61">
        <f>SUM(D399:H399)</f>
        <v>0</v>
      </c>
      <c r="D399" s="61"/>
      <c r="E399" s="61">
        <v>0</v>
      </c>
      <c r="F399" s="61"/>
      <c r="G399" s="61"/>
      <c r="H399" s="66"/>
      <c r="I399" s="66"/>
      <c r="J399" s="106"/>
    </row>
    <row r="400" spans="1:10" s="6" customFormat="1" ht="25.5" hidden="1">
      <c r="A400" s="26">
        <v>375</v>
      </c>
      <c r="B400" s="107" t="s">
        <v>125</v>
      </c>
      <c r="C400" s="61"/>
      <c r="D400" s="108"/>
      <c r="E400" s="108"/>
      <c r="F400" s="108"/>
      <c r="G400" s="108"/>
      <c r="H400" s="109"/>
      <c r="I400" s="109"/>
      <c r="J400" s="34"/>
    </row>
    <row r="401" spans="1:10" s="6" customFormat="1" hidden="1">
      <c r="A401" s="26">
        <v>376</v>
      </c>
      <c r="B401" s="63" t="s">
        <v>10</v>
      </c>
      <c r="C401" s="61">
        <f>SUM(D401:H401)</f>
        <v>0</v>
      </c>
      <c r="D401" s="61"/>
      <c r="E401" s="61"/>
      <c r="F401" s="61"/>
      <c r="G401" s="61">
        <v>0</v>
      </c>
      <c r="H401" s="66"/>
      <c r="I401" s="66"/>
      <c r="J401" s="106"/>
    </row>
    <row r="402" spans="1:10" s="6" customFormat="1" ht="25.5" hidden="1">
      <c r="A402" s="26">
        <v>377</v>
      </c>
      <c r="B402" s="107" t="s">
        <v>124</v>
      </c>
      <c r="C402" s="61"/>
      <c r="D402" s="108"/>
      <c r="E402" s="108"/>
      <c r="F402" s="108"/>
      <c r="G402" s="108"/>
      <c r="H402" s="109"/>
      <c r="I402" s="109"/>
      <c r="J402" s="34"/>
    </row>
    <row r="403" spans="1:10" s="6" customFormat="1" hidden="1">
      <c r="A403" s="26">
        <v>378</v>
      </c>
      <c r="B403" s="63" t="s">
        <v>10</v>
      </c>
      <c r="C403" s="61">
        <f>SUM(D403:H403)</f>
        <v>0</v>
      </c>
      <c r="D403" s="61"/>
      <c r="E403" s="61"/>
      <c r="F403" s="61"/>
      <c r="G403" s="61"/>
      <c r="H403" s="66">
        <v>0</v>
      </c>
      <c r="I403" s="66"/>
      <c r="J403" s="106"/>
    </row>
    <row r="404" spans="1:10" s="6" customFormat="1">
      <c r="A404" s="26">
        <v>373</v>
      </c>
      <c r="B404" s="345" t="s">
        <v>101</v>
      </c>
      <c r="C404" s="346"/>
      <c r="D404" s="346"/>
      <c r="E404" s="346"/>
      <c r="F404" s="346"/>
      <c r="G404" s="346"/>
      <c r="H404" s="346"/>
      <c r="I404" s="346"/>
      <c r="J404" s="347"/>
    </row>
    <row r="405" spans="1:10" s="30" customFormat="1" ht="25.5">
      <c r="A405" s="26">
        <v>374</v>
      </c>
      <c r="B405" s="110" t="s">
        <v>474</v>
      </c>
      <c r="C405" s="59">
        <f t="shared" ref="C405:H405" si="121">C406+C407</f>
        <v>104317.83199999999</v>
      </c>
      <c r="D405" s="59">
        <f t="shared" si="121"/>
        <v>7842.6040000000003</v>
      </c>
      <c r="E405" s="59">
        <f t="shared" si="121"/>
        <v>13236.78</v>
      </c>
      <c r="F405" s="59">
        <f t="shared" si="121"/>
        <v>58361.9</v>
      </c>
      <c r="G405" s="59">
        <f t="shared" si="121"/>
        <v>13811.8</v>
      </c>
      <c r="H405" s="59">
        <f t="shared" si="121"/>
        <v>10824.548000000001</v>
      </c>
      <c r="I405" s="59">
        <v>78.3</v>
      </c>
      <c r="J405" s="34"/>
    </row>
    <row r="406" spans="1:10" s="30" customFormat="1">
      <c r="A406" s="26">
        <v>375</v>
      </c>
      <c r="B406" s="235" t="s">
        <v>9</v>
      </c>
      <c r="C406" s="61">
        <f>C412+C415+C428+C431+C470+C473+C480+C483+C492</f>
        <v>54957.547999999995</v>
      </c>
      <c r="D406" s="61">
        <f t="shared" ref="D406:H406" si="122">D412+D415+D428+D431+D470+D473+D480+D483+D492</f>
        <v>0</v>
      </c>
      <c r="E406" s="61">
        <f t="shared" si="122"/>
        <v>0</v>
      </c>
      <c r="F406" s="61">
        <f t="shared" si="122"/>
        <v>47918</v>
      </c>
      <c r="G406" s="61">
        <f t="shared" si="122"/>
        <v>4993.3</v>
      </c>
      <c r="H406" s="61">
        <f t="shared" si="122"/>
        <v>2006.048</v>
      </c>
      <c r="I406" s="61">
        <v>40.1</v>
      </c>
      <c r="J406" s="231"/>
    </row>
    <row r="407" spans="1:10" s="30" customFormat="1">
      <c r="A407" s="26">
        <v>376</v>
      </c>
      <c r="B407" s="63" t="s">
        <v>10</v>
      </c>
      <c r="C407" s="61">
        <f>SUM(C410,C468,C494,C519+C461)</f>
        <v>49360.284</v>
      </c>
      <c r="D407" s="61">
        <f t="shared" ref="D407:H407" si="123">SUM(D410,D468,D494,D519+D461)</f>
        <v>7842.6040000000003</v>
      </c>
      <c r="E407" s="61">
        <f t="shared" si="123"/>
        <v>13236.78</v>
      </c>
      <c r="F407" s="61">
        <f t="shared" si="123"/>
        <v>10443.9</v>
      </c>
      <c r="G407" s="61">
        <f t="shared" si="123"/>
        <v>8818.5</v>
      </c>
      <c r="H407" s="61">
        <f t="shared" si="123"/>
        <v>8818.5</v>
      </c>
      <c r="I407" s="61">
        <v>100</v>
      </c>
      <c r="J407" s="231"/>
    </row>
    <row r="408" spans="1:10" s="30" customFormat="1" ht="39.75" customHeight="1">
      <c r="A408" s="26">
        <v>377</v>
      </c>
      <c r="B408" s="64" t="s">
        <v>193</v>
      </c>
      <c r="C408" s="59">
        <f t="shared" ref="C408:H408" si="124">SUM(C409:C410)</f>
        <v>28970.46</v>
      </c>
      <c r="D408" s="59">
        <f t="shared" si="124"/>
        <v>3766.5</v>
      </c>
      <c r="E408" s="62">
        <f t="shared" si="124"/>
        <v>9536.9599999999991</v>
      </c>
      <c r="F408" s="59">
        <f t="shared" si="124"/>
        <v>0</v>
      </c>
      <c r="G408" s="59">
        <f t="shared" si="124"/>
        <v>7783.5</v>
      </c>
      <c r="H408" s="59">
        <f t="shared" si="124"/>
        <v>7783.5</v>
      </c>
      <c r="I408" s="59">
        <v>100</v>
      </c>
      <c r="J408" s="429" t="s">
        <v>679</v>
      </c>
    </row>
    <row r="409" spans="1:10" s="30" customFormat="1" ht="20.25" customHeight="1">
      <c r="A409" s="26">
        <v>378</v>
      </c>
      <c r="B409" s="64" t="s">
        <v>9</v>
      </c>
      <c r="C409" s="59">
        <f t="shared" ref="C409:I409" si="125">SUM(C412,C428,C431+C415)</f>
        <v>0</v>
      </c>
      <c r="D409" s="59">
        <f t="shared" si="125"/>
        <v>0</v>
      </c>
      <c r="E409" s="62">
        <f t="shared" si="125"/>
        <v>0</v>
      </c>
      <c r="F409" s="59">
        <f t="shared" si="125"/>
        <v>0</v>
      </c>
      <c r="G409" s="59">
        <f t="shared" si="125"/>
        <v>0</v>
      </c>
      <c r="H409" s="59">
        <f t="shared" si="125"/>
        <v>0</v>
      </c>
      <c r="I409" s="59">
        <f t="shared" si="125"/>
        <v>0</v>
      </c>
      <c r="J409" s="430"/>
    </row>
    <row r="410" spans="1:10" s="30" customFormat="1" ht="25.5" customHeight="1">
      <c r="A410" s="26">
        <v>379</v>
      </c>
      <c r="B410" s="64" t="s">
        <v>10</v>
      </c>
      <c r="C410" s="59">
        <f>SUM(D410:I410)</f>
        <v>28970.46</v>
      </c>
      <c r="D410" s="59">
        <f>SUM(D413,D416,D418,D420+D422,D424,D426,D429,D432,D434,D436,D438,D440,D442,D444,D446,D448,D450,D452,D454+D456+D458+D460)</f>
        <v>3766.5</v>
      </c>
      <c r="E410" s="59">
        <f>SUM(E413,E416,E418,E420+E422,E424,E426,E429,E432,E434,E436,E438,E440,E442,E444,E446,E448,E450,E452,E454+E456+E458+E460)</f>
        <v>9536.9599999999991</v>
      </c>
      <c r="F410" s="59">
        <f>SUM(F413,F416,F418,F420+F422,F424,F426,F429,F432,F434,F436,F438,F440,F442,F444,F446,F448,F450,F452,F454+F456+F458+F460)</f>
        <v>0</v>
      </c>
      <c r="G410" s="59">
        <f>SUM(G413,G416,G418,G420+G422,G424,G426,G429,G432,G434,G436,G438,G440,G442,G444,G446,G448,G450,G452,G454+G456+G458+G460)</f>
        <v>7783.5</v>
      </c>
      <c r="H410" s="59">
        <f>SUM(H413,H416,H418,H420+H422,H424,H426,H429,H432,H434,H436,H438,H440,H442,H444,H446,H448,H450,H452,H454+H456+H458+H460)</f>
        <v>7783.5</v>
      </c>
      <c r="I410" s="59">
        <v>100</v>
      </c>
      <c r="J410" s="430"/>
    </row>
    <row r="411" spans="1:10" s="6" customFormat="1" ht="12.75" hidden="1" customHeight="1">
      <c r="A411" s="26">
        <v>380</v>
      </c>
      <c r="B411" s="107" t="s">
        <v>126</v>
      </c>
      <c r="C411" s="108">
        <f>SUM(D411:H411)</f>
        <v>0</v>
      </c>
      <c r="D411" s="108"/>
      <c r="E411" s="108">
        <f>SUM(E412:E413)</f>
        <v>0</v>
      </c>
      <c r="F411" s="108"/>
      <c r="G411" s="108"/>
      <c r="H411" s="109"/>
      <c r="I411" s="109"/>
      <c r="J411" s="430"/>
    </row>
    <row r="412" spans="1:10" s="6" customFormat="1" ht="12.75" hidden="1" customHeight="1">
      <c r="A412" s="26">
        <v>381</v>
      </c>
      <c r="B412" s="60" t="s">
        <v>9</v>
      </c>
      <c r="C412" s="108">
        <f t="shared" ref="C412:C433" si="126">SUM(D412:H412)</f>
        <v>0</v>
      </c>
      <c r="D412" s="61"/>
      <c r="E412" s="124">
        <v>0</v>
      </c>
      <c r="F412" s="124"/>
      <c r="G412" s="61"/>
      <c r="H412" s="66"/>
      <c r="I412" s="66"/>
      <c r="J412" s="430"/>
    </row>
    <row r="413" spans="1:10" s="6" customFormat="1" ht="12.75" hidden="1" customHeight="1">
      <c r="A413" s="26">
        <v>382</v>
      </c>
      <c r="B413" s="60" t="s">
        <v>10</v>
      </c>
      <c r="C413" s="108">
        <f t="shared" si="126"/>
        <v>0</v>
      </c>
      <c r="D413" s="61"/>
      <c r="E413" s="61">
        <v>0</v>
      </c>
      <c r="F413" s="61"/>
      <c r="G413" s="61"/>
      <c r="H413" s="66">
        <v>0</v>
      </c>
      <c r="I413" s="66"/>
      <c r="J413" s="430"/>
    </row>
    <row r="414" spans="1:10" s="6" customFormat="1" ht="25.5" hidden="1" customHeight="1">
      <c r="A414" s="26">
        <v>383</v>
      </c>
      <c r="B414" s="107" t="s">
        <v>192</v>
      </c>
      <c r="C414" s="108">
        <f t="shared" si="126"/>
        <v>0</v>
      </c>
      <c r="D414" s="108">
        <f>SUM(D415:D416)</f>
        <v>0</v>
      </c>
      <c r="E414" s="108">
        <f>SUM(E415:E416)</f>
        <v>0</v>
      </c>
      <c r="F414" s="108">
        <f>SUM(F415:F416)</f>
        <v>0</v>
      </c>
      <c r="G414" s="108">
        <f>SUM(G415:G416)</f>
        <v>0</v>
      </c>
      <c r="H414" s="108">
        <f>SUM(H415:H416)</f>
        <v>0</v>
      </c>
      <c r="I414" s="108"/>
      <c r="J414" s="430"/>
    </row>
    <row r="415" spans="1:10" s="6" customFormat="1" ht="12.75" hidden="1" customHeight="1">
      <c r="A415" s="26">
        <v>384</v>
      </c>
      <c r="B415" s="60" t="s">
        <v>9</v>
      </c>
      <c r="C415" s="108">
        <f t="shared" si="126"/>
        <v>0</v>
      </c>
      <c r="D415" s="61"/>
      <c r="E415" s="124">
        <v>0</v>
      </c>
      <c r="F415" s="124"/>
      <c r="G415" s="61">
        <v>0</v>
      </c>
      <c r="H415" s="66"/>
      <c r="I415" s="66"/>
      <c r="J415" s="430"/>
    </row>
    <row r="416" spans="1:10" s="6" customFormat="1" ht="12.75" hidden="1" customHeight="1">
      <c r="A416" s="26">
        <v>385</v>
      </c>
      <c r="B416" s="60" t="s">
        <v>10</v>
      </c>
      <c r="C416" s="108">
        <f t="shared" si="126"/>
        <v>0</v>
      </c>
      <c r="D416" s="61"/>
      <c r="E416" s="61">
        <v>0</v>
      </c>
      <c r="F416" s="61">
        <v>0</v>
      </c>
      <c r="G416" s="61">
        <v>0</v>
      </c>
      <c r="H416" s="66"/>
      <c r="I416" s="66"/>
      <c r="J416" s="430"/>
    </row>
    <row r="417" spans="1:10" s="6" customFormat="1" ht="25.5" hidden="1" customHeight="1">
      <c r="A417" s="26">
        <v>386</v>
      </c>
      <c r="B417" s="107" t="s">
        <v>450</v>
      </c>
      <c r="C417" s="108">
        <f t="shared" si="126"/>
        <v>0</v>
      </c>
      <c r="D417" s="108"/>
      <c r="E417" s="108"/>
      <c r="F417" s="108"/>
      <c r="G417" s="108"/>
      <c r="H417" s="109"/>
      <c r="I417" s="109"/>
      <c r="J417" s="430"/>
    </row>
    <row r="418" spans="1:10" s="6" customFormat="1" ht="12.75" hidden="1" customHeight="1">
      <c r="A418" s="26">
        <v>387</v>
      </c>
      <c r="B418" s="60" t="s">
        <v>10</v>
      </c>
      <c r="C418" s="128">
        <f t="shared" si="126"/>
        <v>1720.7</v>
      </c>
      <c r="D418" s="54">
        <v>1720.7</v>
      </c>
      <c r="E418" s="61"/>
      <c r="F418" s="61"/>
      <c r="G418" s="61"/>
      <c r="H418" s="66"/>
      <c r="I418" s="66"/>
      <c r="J418" s="430"/>
    </row>
    <row r="419" spans="1:10" s="6" customFormat="1" ht="38.25" hidden="1" customHeight="1">
      <c r="A419" s="26">
        <v>388</v>
      </c>
      <c r="B419" s="107" t="s">
        <v>451</v>
      </c>
      <c r="C419" s="108">
        <f t="shared" si="126"/>
        <v>0</v>
      </c>
      <c r="D419" s="109"/>
      <c r="E419" s="108"/>
      <c r="F419" s="108"/>
      <c r="G419" s="108"/>
      <c r="H419" s="129"/>
      <c r="I419" s="129"/>
      <c r="J419" s="430"/>
    </row>
    <row r="420" spans="1:10" s="6" customFormat="1" ht="12.75" hidden="1" customHeight="1">
      <c r="A420" s="26">
        <v>389</v>
      </c>
      <c r="B420" s="60" t="s">
        <v>10</v>
      </c>
      <c r="C420" s="128">
        <f t="shared" si="126"/>
        <v>2045.8</v>
      </c>
      <c r="D420" s="54">
        <v>2045.8</v>
      </c>
      <c r="E420" s="61"/>
      <c r="F420" s="61"/>
      <c r="G420" s="61"/>
      <c r="H420" s="66"/>
      <c r="I420" s="66"/>
      <c r="J420" s="430"/>
    </row>
    <row r="421" spans="1:10" s="6" customFormat="1" ht="38.25" hidden="1" customHeight="1">
      <c r="A421" s="26">
        <v>390</v>
      </c>
      <c r="B421" s="107" t="s">
        <v>587</v>
      </c>
      <c r="C421" s="108">
        <f t="shared" si="126"/>
        <v>0</v>
      </c>
      <c r="D421" s="109"/>
      <c r="E421" s="108"/>
      <c r="F421" s="108"/>
      <c r="G421" s="108"/>
      <c r="H421" s="129"/>
      <c r="I421" s="129"/>
      <c r="J421" s="430"/>
    </row>
    <row r="422" spans="1:10" s="6" customFormat="1" ht="12.75" hidden="1" customHeight="1">
      <c r="A422" s="26">
        <v>391</v>
      </c>
      <c r="B422" s="60" t="s">
        <v>10</v>
      </c>
      <c r="C422" s="108">
        <f t="shared" si="126"/>
        <v>1500</v>
      </c>
      <c r="D422" s="61"/>
      <c r="E422" s="108">
        <v>1500</v>
      </c>
      <c r="F422" s="61"/>
      <c r="G422" s="61">
        <v>0</v>
      </c>
      <c r="H422" s="66"/>
      <c r="I422" s="66"/>
      <c r="J422" s="430"/>
    </row>
    <row r="423" spans="1:10" s="6" customFormat="1" ht="12.75" hidden="1" customHeight="1">
      <c r="A423" s="26">
        <v>392</v>
      </c>
      <c r="B423" s="107" t="s">
        <v>127</v>
      </c>
      <c r="C423" s="108">
        <f t="shared" si="126"/>
        <v>0</v>
      </c>
      <c r="D423" s="109"/>
      <c r="E423" s="108"/>
      <c r="F423" s="108"/>
      <c r="G423" s="108"/>
      <c r="H423" s="129"/>
      <c r="I423" s="129"/>
      <c r="J423" s="430"/>
    </row>
    <row r="424" spans="1:10" s="6" customFormat="1" ht="12.75" hidden="1" customHeight="1">
      <c r="A424" s="26">
        <v>393</v>
      </c>
      <c r="B424" s="60" t="s">
        <v>10</v>
      </c>
      <c r="C424" s="108">
        <f t="shared" si="126"/>
        <v>0</v>
      </c>
      <c r="D424" s="61"/>
      <c r="E424" s="61"/>
      <c r="F424" s="61">
        <v>0</v>
      </c>
      <c r="G424" s="61"/>
      <c r="H424" s="66">
        <v>0</v>
      </c>
      <c r="I424" s="66"/>
      <c r="J424" s="430"/>
    </row>
    <row r="425" spans="1:10" s="6" customFormat="1" ht="12.75" hidden="1" customHeight="1">
      <c r="A425" s="26">
        <v>394</v>
      </c>
      <c r="B425" s="107" t="s">
        <v>128</v>
      </c>
      <c r="C425" s="108">
        <f t="shared" si="126"/>
        <v>0</v>
      </c>
      <c r="D425" s="109"/>
      <c r="E425" s="108"/>
      <c r="F425" s="108"/>
      <c r="G425" s="108"/>
      <c r="H425" s="129"/>
      <c r="I425" s="129"/>
      <c r="J425" s="430"/>
    </row>
    <row r="426" spans="1:10" s="6" customFormat="1" ht="12.75" hidden="1" customHeight="1">
      <c r="A426" s="26">
        <v>395</v>
      </c>
      <c r="B426" s="60" t="s">
        <v>10</v>
      </c>
      <c r="C426" s="108">
        <f t="shared" si="126"/>
        <v>0</v>
      </c>
      <c r="D426" s="61"/>
      <c r="E426" s="61"/>
      <c r="F426" s="61"/>
      <c r="G426" s="61"/>
      <c r="H426" s="66">
        <v>0</v>
      </c>
      <c r="I426" s="66"/>
      <c r="J426" s="430"/>
    </row>
    <row r="427" spans="1:10" s="6" customFormat="1" ht="38.25" hidden="1" customHeight="1">
      <c r="A427" s="26">
        <v>396</v>
      </c>
      <c r="B427" s="130" t="s">
        <v>129</v>
      </c>
      <c r="C427" s="108">
        <f>SUM(C428:C429)</f>
        <v>0</v>
      </c>
      <c r="D427" s="61">
        <f t="shared" ref="D427:I427" si="127">SUM(D428:D429)</f>
        <v>0</v>
      </c>
      <c r="E427" s="61">
        <f t="shared" si="127"/>
        <v>0</v>
      </c>
      <c r="F427" s="61">
        <f t="shared" si="127"/>
        <v>0</v>
      </c>
      <c r="G427" s="61">
        <f t="shared" si="127"/>
        <v>0</v>
      </c>
      <c r="H427" s="61">
        <f t="shared" si="127"/>
        <v>0</v>
      </c>
      <c r="I427" s="61">
        <f t="shared" si="127"/>
        <v>0</v>
      </c>
      <c r="J427" s="430"/>
    </row>
    <row r="428" spans="1:10" s="6" customFormat="1" ht="12.75" hidden="1" customHeight="1">
      <c r="A428" s="26">
        <v>397</v>
      </c>
      <c r="B428" s="130" t="s">
        <v>9</v>
      </c>
      <c r="C428" s="108">
        <f>SUM(D428:I428)</f>
        <v>0</v>
      </c>
      <c r="D428" s="66"/>
      <c r="E428" s="61"/>
      <c r="F428" s="61"/>
      <c r="G428" s="61">
        <v>0</v>
      </c>
      <c r="H428" s="66"/>
      <c r="I428" s="66"/>
      <c r="J428" s="430"/>
    </row>
    <row r="429" spans="1:10" s="6" customFormat="1" ht="12.75" hidden="1" customHeight="1">
      <c r="A429" s="26">
        <v>398</v>
      </c>
      <c r="B429" s="130" t="s">
        <v>10</v>
      </c>
      <c r="C429" s="108">
        <f>SUM(D429:I429)</f>
        <v>0</v>
      </c>
      <c r="D429" s="66"/>
      <c r="E429" s="61"/>
      <c r="F429" s="61"/>
      <c r="G429" s="61">
        <v>0</v>
      </c>
      <c r="H429" s="66"/>
      <c r="I429" s="66">
        <v>0</v>
      </c>
      <c r="J429" s="430"/>
    </row>
    <row r="430" spans="1:10" s="6" customFormat="1" ht="12.75" hidden="1" customHeight="1">
      <c r="A430" s="26">
        <v>399</v>
      </c>
      <c r="B430" s="63" t="s">
        <v>130</v>
      </c>
      <c r="C430" s="108">
        <f t="shared" si="126"/>
        <v>0</v>
      </c>
      <c r="D430" s="61">
        <f>SUM(D431:D432)</f>
        <v>0</v>
      </c>
      <c r="E430" s="61">
        <f>SUM(E431:E432)</f>
        <v>0</v>
      </c>
      <c r="F430" s="61">
        <f>SUM(F431:F432)</f>
        <v>0</v>
      </c>
      <c r="G430" s="61">
        <f>SUM(G431:G432)</f>
        <v>0</v>
      </c>
      <c r="H430" s="61">
        <v>0</v>
      </c>
      <c r="I430" s="61"/>
      <c r="J430" s="430"/>
    </row>
    <row r="431" spans="1:10" s="6" customFormat="1" ht="12.75" hidden="1" customHeight="1">
      <c r="A431" s="26">
        <v>400</v>
      </c>
      <c r="B431" s="63" t="s">
        <v>9</v>
      </c>
      <c r="C431" s="108">
        <f t="shared" si="126"/>
        <v>0</v>
      </c>
      <c r="D431" s="66"/>
      <c r="E431" s="61"/>
      <c r="F431" s="61"/>
      <c r="G431" s="61">
        <v>0</v>
      </c>
      <c r="H431" s="66"/>
      <c r="I431" s="66"/>
      <c r="J431" s="430"/>
    </row>
    <row r="432" spans="1:10" s="6" customFormat="1" ht="12.75" hidden="1" customHeight="1">
      <c r="A432" s="26">
        <v>401</v>
      </c>
      <c r="B432" s="63" t="s">
        <v>10</v>
      </c>
      <c r="C432" s="108">
        <f t="shared" si="126"/>
        <v>0</v>
      </c>
      <c r="D432" s="66"/>
      <c r="E432" s="61"/>
      <c r="F432" s="61"/>
      <c r="G432" s="61">
        <v>0</v>
      </c>
      <c r="H432" s="66">
        <v>0</v>
      </c>
      <c r="I432" s="66"/>
      <c r="J432" s="430"/>
    </row>
    <row r="433" spans="1:10" s="6" customFormat="1" ht="12.75" hidden="1" customHeight="1">
      <c r="A433" s="26">
        <v>402</v>
      </c>
      <c r="B433" s="107" t="s">
        <v>131</v>
      </c>
      <c r="C433" s="108">
        <f t="shared" si="126"/>
        <v>0</v>
      </c>
      <c r="D433" s="109"/>
      <c r="E433" s="108"/>
      <c r="F433" s="108"/>
      <c r="G433" s="108"/>
      <c r="H433" s="129"/>
      <c r="I433" s="129"/>
      <c r="J433" s="430"/>
    </row>
    <row r="434" spans="1:10" s="6" customFormat="1" ht="12.75" hidden="1" customHeight="1">
      <c r="A434" s="26">
        <v>403</v>
      </c>
      <c r="B434" s="60" t="s">
        <v>10</v>
      </c>
      <c r="C434" s="108">
        <f>SUM(D434:I434)</f>
        <v>0</v>
      </c>
      <c r="D434" s="61"/>
      <c r="E434" s="61"/>
      <c r="F434" s="61"/>
      <c r="G434" s="61">
        <v>0</v>
      </c>
      <c r="H434" s="66"/>
      <c r="I434" s="66">
        <v>0</v>
      </c>
      <c r="J434" s="430"/>
    </row>
    <row r="435" spans="1:10" s="6" customFormat="1" ht="12.75" hidden="1" customHeight="1">
      <c r="A435" s="26">
        <v>404</v>
      </c>
      <c r="B435" s="107" t="s">
        <v>132</v>
      </c>
      <c r="C435" s="108">
        <f t="shared" ref="C435:C456" si="128">SUM(D435:I435)</f>
        <v>0</v>
      </c>
      <c r="D435" s="109"/>
      <c r="E435" s="108"/>
      <c r="F435" s="108"/>
      <c r="G435" s="108"/>
      <c r="H435" s="129"/>
      <c r="I435" s="129"/>
      <c r="J435" s="430"/>
    </row>
    <row r="436" spans="1:10" s="6" customFormat="1" ht="12.75" hidden="1" customHeight="1">
      <c r="A436" s="26">
        <v>405</v>
      </c>
      <c r="B436" s="60" t="s">
        <v>10</v>
      </c>
      <c r="C436" s="108">
        <f t="shared" si="128"/>
        <v>0</v>
      </c>
      <c r="D436" s="61"/>
      <c r="E436" s="61"/>
      <c r="F436" s="61"/>
      <c r="G436" s="61">
        <v>0</v>
      </c>
      <c r="H436" s="66"/>
      <c r="I436" s="66">
        <v>0</v>
      </c>
      <c r="J436" s="430"/>
    </row>
    <row r="437" spans="1:10" s="6" customFormat="1" ht="12.75" hidden="1" customHeight="1">
      <c r="A437" s="26">
        <v>406</v>
      </c>
      <c r="B437" s="131" t="s">
        <v>133</v>
      </c>
      <c r="C437" s="108">
        <f t="shared" si="128"/>
        <v>0</v>
      </c>
      <c r="D437" s="109"/>
      <c r="E437" s="108"/>
      <c r="F437" s="108"/>
      <c r="G437" s="108"/>
      <c r="H437" s="129"/>
      <c r="I437" s="129"/>
      <c r="J437" s="430"/>
    </row>
    <row r="438" spans="1:10" s="30" customFormat="1" ht="12.75" hidden="1" customHeight="1">
      <c r="A438" s="26">
        <v>407</v>
      </c>
      <c r="B438" s="60" t="s">
        <v>10</v>
      </c>
      <c r="C438" s="108">
        <f t="shared" si="128"/>
        <v>3935.1</v>
      </c>
      <c r="D438" s="61"/>
      <c r="E438" s="89">
        <v>3935.1</v>
      </c>
      <c r="F438" s="61"/>
      <c r="G438" s="61">
        <v>0</v>
      </c>
      <c r="H438" s="61">
        <v>0</v>
      </c>
      <c r="I438" s="61">
        <v>0</v>
      </c>
      <c r="J438" s="430"/>
    </row>
    <row r="439" spans="1:10" s="6" customFormat="1" ht="12.75" hidden="1" customHeight="1">
      <c r="A439" s="26">
        <v>408</v>
      </c>
      <c r="B439" s="131" t="s">
        <v>134</v>
      </c>
      <c r="C439" s="108">
        <f t="shared" si="128"/>
        <v>0</v>
      </c>
      <c r="D439" s="109"/>
      <c r="E439" s="108"/>
      <c r="F439" s="108"/>
      <c r="G439" s="108"/>
      <c r="H439" s="48"/>
      <c r="I439" s="48"/>
      <c r="J439" s="430"/>
    </row>
    <row r="440" spans="1:10" s="6" customFormat="1" ht="12.75" hidden="1" customHeight="1">
      <c r="A440" s="26">
        <v>409</v>
      </c>
      <c r="B440" s="60" t="s">
        <v>10</v>
      </c>
      <c r="C440" s="108">
        <f t="shared" si="128"/>
        <v>0</v>
      </c>
      <c r="D440" s="61"/>
      <c r="E440" s="61"/>
      <c r="F440" s="61"/>
      <c r="G440" s="61"/>
      <c r="H440" s="66">
        <v>0</v>
      </c>
      <c r="I440" s="66">
        <v>0</v>
      </c>
      <c r="J440" s="430"/>
    </row>
    <row r="441" spans="1:10" s="6" customFormat="1" ht="12.75" hidden="1" customHeight="1">
      <c r="A441" s="26">
        <v>410</v>
      </c>
      <c r="B441" s="131" t="s">
        <v>135</v>
      </c>
      <c r="C441" s="108">
        <f t="shared" si="128"/>
        <v>0</v>
      </c>
      <c r="D441" s="109"/>
      <c r="E441" s="108"/>
      <c r="F441" s="108"/>
      <c r="G441" s="108"/>
      <c r="H441" s="48"/>
      <c r="I441" s="48"/>
      <c r="J441" s="430"/>
    </row>
    <row r="442" spans="1:10" s="6" customFormat="1" ht="12.75" hidden="1" customHeight="1">
      <c r="A442" s="26">
        <v>411</v>
      </c>
      <c r="B442" s="60" t="s">
        <v>10</v>
      </c>
      <c r="C442" s="108">
        <f t="shared" si="128"/>
        <v>0</v>
      </c>
      <c r="D442" s="61"/>
      <c r="E442" s="61"/>
      <c r="F442" s="61"/>
      <c r="G442" s="61"/>
      <c r="H442" s="66">
        <v>0</v>
      </c>
      <c r="I442" s="66">
        <v>0</v>
      </c>
      <c r="J442" s="430"/>
    </row>
    <row r="443" spans="1:10" s="6" customFormat="1" ht="12.75" hidden="1" customHeight="1">
      <c r="A443" s="26">
        <v>412</v>
      </c>
      <c r="B443" s="131" t="s">
        <v>136</v>
      </c>
      <c r="C443" s="108">
        <f t="shared" si="128"/>
        <v>0</v>
      </c>
      <c r="D443" s="109"/>
      <c r="E443" s="108"/>
      <c r="F443" s="108"/>
      <c r="G443" s="108"/>
      <c r="H443" s="48"/>
      <c r="I443" s="48"/>
      <c r="J443" s="430"/>
    </row>
    <row r="444" spans="1:10" s="6" customFormat="1" ht="12.75" hidden="1" customHeight="1">
      <c r="A444" s="26">
        <v>413</v>
      </c>
      <c r="B444" s="60" t="s">
        <v>10</v>
      </c>
      <c r="C444" s="108">
        <f t="shared" si="128"/>
        <v>0</v>
      </c>
      <c r="D444" s="61"/>
      <c r="E444" s="61"/>
      <c r="F444" s="61"/>
      <c r="G444" s="61"/>
      <c r="H444" s="66">
        <v>0</v>
      </c>
      <c r="I444" s="66">
        <v>0</v>
      </c>
      <c r="J444" s="430"/>
    </row>
    <row r="445" spans="1:10" s="6" customFormat="1" ht="12.75" hidden="1" customHeight="1">
      <c r="A445" s="26">
        <v>414</v>
      </c>
      <c r="B445" s="131" t="s">
        <v>137</v>
      </c>
      <c r="C445" s="108">
        <f t="shared" si="128"/>
        <v>0</v>
      </c>
      <c r="D445" s="109"/>
      <c r="E445" s="108"/>
      <c r="F445" s="108"/>
      <c r="G445" s="108"/>
      <c r="H445" s="48"/>
      <c r="I445" s="48"/>
      <c r="J445" s="430"/>
    </row>
    <row r="446" spans="1:10" s="6" customFormat="1" ht="12.75" hidden="1" customHeight="1">
      <c r="A446" s="26">
        <v>415</v>
      </c>
      <c r="B446" s="60" t="s">
        <v>10</v>
      </c>
      <c r="C446" s="108">
        <f t="shared" si="128"/>
        <v>0</v>
      </c>
      <c r="D446" s="61"/>
      <c r="E446" s="61"/>
      <c r="F446" s="61"/>
      <c r="G446" s="61"/>
      <c r="H446" s="66">
        <v>0</v>
      </c>
      <c r="I446" s="66">
        <v>0</v>
      </c>
      <c r="J446" s="430"/>
    </row>
    <row r="447" spans="1:10" s="6" customFormat="1" ht="12.75" hidden="1" customHeight="1">
      <c r="A447" s="26">
        <v>416</v>
      </c>
      <c r="B447" s="131" t="s">
        <v>138</v>
      </c>
      <c r="C447" s="108">
        <f t="shared" si="128"/>
        <v>0</v>
      </c>
      <c r="D447" s="109"/>
      <c r="E447" s="108"/>
      <c r="F447" s="108"/>
      <c r="G447" s="108"/>
      <c r="H447" s="48"/>
      <c r="I447" s="48"/>
      <c r="J447" s="430"/>
    </row>
    <row r="448" spans="1:10" s="6" customFormat="1" ht="12.75" hidden="1" customHeight="1">
      <c r="A448" s="26">
        <v>417</v>
      </c>
      <c r="B448" s="60" t="s">
        <v>10</v>
      </c>
      <c r="C448" s="108">
        <f t="shared" si="128"/>
        <v>0</v>
      </c>
      <c r="D448" s="61"/>
      <c r="E448" s="61"/>
      <c r="F448" s="61"/>
      <c r="G448" s="61"/>
      <c r="H448" s="66">
        <v>0</v>
      </c>
      <c r="I448" s="66">
        <v>0</v>
      </c>
      <c r="J448" s="430"/>
    </row>
    <row r="449" spans="1:10" s="6" customFormat="1" ht="12.75" hidden="1" customHeight="1">
      <c r="A449" s="26">
        <v>418</v>
      </c>
      <c r="B449" s="131" t="s">
        <v>139</v>
      </c>
      <c r="C449" s="108">
        <f t="shared" si="128"/>
        <v>0</v>
      </c>
      <c r="D449" s="109"/>
      <c r="E449" s="108"/>
      <c r="F449" s="108"/>
      <c r="G449" s="108"/>
      <c r="H449" s="48"/>
      <c r="I449" s="48"/>
      <c r="J449" s="430"/>
    </row>
    <row r="450" spans="1:10" s="6" customFormat="1" ht="12.75" hidden="1" customHeight="1">
      <c r="A450" s="26">
        <v>419</v>
      </c>
      <c r="B450" s="60" t="s">
        <v>10</v>
      </c>
      <c r="C450" s="108">
        <f t="shared" si="128"/>
        <v>0</v>
      </c>
      <c r="D450" s="61"/>
      <c r="E450" s="61"/>
      <c r="F450" s="61"/>
      <c r="G450" s="61"/>
      <c r="H450" s="66">
        <v>0</v>
      </c>
      <c r="I450" s="66">
        <v>0</v>
      </c>
      <c r="J450" s="430"/>
    </row>
    <row r="451" spans="1:10" s="6" customFormat="1" ht="12.75" hidden="1" customHeight="1">
      <c r="A451" s="26">
        <v>420</v>
      </c>
      <c r="B451" s="131" t="s">
        <v>140</v>
      </c>
      <c r="C451" s="108">
        <f t="shared" si="128"/>
        <v>0</v>
      </c>
      <c r="D451" s="109"/>
      <c r="E451" s="108"/>
      <c r="F451" s="108"/>
      <c r="G451" s="108"/>
      <c r="H451" s="48"/>
      <c r="I451" s="48"/>
      <c r="J451" s="430"/>
    </row>
    <row r="452" spans="1:10" s="6" customFormat="1" ht="12.75" hidden="1" customHeight="1">
      <c r="A452" s="26">
        <v>421</v>
      </c>
      <c r="B452" s="60" t="s">
        <v>10</v>
      </c>
      <c r="C452" s="108">
        <f t="shared" si="128"/>
        <v>0</v>
      </c>
      <c r="D452" s="61"/>
      <c r="E452" s="61"/>
      <c r="F452" s="61"/>
      <c r="G452" s="61"/>
      <c r="H452" s="66">
        <v>0</v>
      </c>
      <c r="I452" s="66"/>
      <c r="J452" s="430"/>
    </row>
    <row r="453" spans="1:10" s="6" customFormat="1" ht="12.75" hidden="1" customHeight="1">
      <c r="A453" s="26">
        <v>422</v>
      </c>
      <c r="B453" s="131" t="s">
        <v>141</v>
      </c>
      <c r="C453" s="108">
        <f t="shared" si="128"/>
        <v>0</v>
      </c>
      <c r="D453" s="109"/>
      <c r="E453" s="108"/>
      <c r="F453" s="108"/>
      <c r="G453" s="108"/>
      <c r="H453" s="48"/>
      <c r="I453" s="48"/>
      <c r="J453" s="430"/>
    </row>
    <row r="454" spans="1:10" s="6" customFormat="1" ht="12.75" hidden="1" customHeight="1">
      <c r="A454" s="26">
        <v>423</v>
      </c>
      <c r="B454" s="60" t="s">
        <v>10</v>
      </c>
      <c r="C454" s="108">
        <f t="shared" si="128"/>
        <v>0</v>
      </c>
      <c r="D454" s="61"/>
      <c r="E454" s="61"/>
      <c r="F454" s="61"/>
      <c r="G454" s="61"/>
      <c r="H454" s="66">
        <v>0</v>
      </c>
      <c r="I454" s="66"/>
      <c r="J454" s="430"/>
    </row>
    <row r="455" spans="1:10" s="6" customFormat="1" ht="12.75" hidden="1" customHeight="1">
      <c r="A455" s="26">
        <v>424</v>
      </c>
      <c r="B455" s="131" t="s">
        <v>142</v>
      </c>
      <c r="C455" s="108">
        <f t="shared" si="128"/>
        <v>0</v>
      </c>
      <c r="D455" s="109"/>
      <c r="E455" s="108"/>
      <c r="F455" s="108"/>
      <c r="G455" s="108"/>
      <c r="H455" s="109"/>
      <c r="I455" s="109"/>
      <c r="J455" s="430"/>
    </row>
    <row r="456" spans="1:10" s="6" customFormat="1" ht="12.75" hidden="1" customHeight="1">
      <c r="A456" s="26">
        <v>425</v>
      </c>
      <c r="B456" s="60" t="s">
        <v>10</v>
      </c>
      <c r="C456" s="108">
        <f t="shared" si="128"/>
        <v>0</v>
      </c>
      <c r="D456" s="61"/>
      <c r="E456" s="61"/>
      <c r="F456" s="61"/>
      <c r="G456" s="61"/>
      <c r="H456" s="66">
        <v>0</v>
      </c>
      <c r="I456" s="66"/>
      <c r="J456" s="430"/>
    </row>
    <row r="457" spans="1:10" s="30" customFormat="1" ht="59.25" customHeight="1">
      <c r="A457" s="26">
        <v>426</v>
      </c>
      <c r="B457" s="68" t="s">
        <v>648</v>
      </c>
      <c r="C457" s="67">
        <f>SUM(D457:H457)</f>
        <v>19248.919999999998</v>
      </c>
      <c r="D457" s="61">
        <f>SUM(D458)</f>
        <v>0</v>
      </c>
      <c r="E457" s="54">
        <f>SUM(E458)</f>
        <v>3681.92</v>
      </c>
      <c r="F457" s="61">
        <f>SUM(F458)</f>
        <v>0</v>
      </c>
      <c r="G457" s="61">
        <f>SUM(G458)</f>
        <v>7783.5</v>
      </c>
      <c r="H457" s="61">
        <f>SUM(H458)</f>
        <v>7783.5</v>
      </c>
      <c r="I457" s="61">
        <v>100</v>
      </c>
      <c r="J457" s="430"/>
    </row>
    <row r="458" spans="1:10" s="30" customFormat="1" ht="36" customHeight="1">
      <c r="A458" s="26">
        <v>427</v>
      </c>
      <c r="B458" s="60" t="s">
        <v>10</v>
      </c>
      <c r="C458" s="67">
        <f>SUM(D458:H458)</f>
        <v>19248.919999999998</v>
      </c>
      <c r="D458" s="61"/>
      <c r="E458" s="54">
        <v>3681.92</v>
      </c>
      <c r="F458" s="61"/>
      <c r="G458" s="61">
        <v>7783.5</v>
      </c>
      <c r="H458" s="66">
        <v>7783.5</v>
      </c>
      <c r="I458" s="66">
        <v>100</v>
      </c>
      <c r="J458" s="431"/>
    </row>
    <row r="459" spans="1:10" s="30" customFormat="1" ht="51.75" hidden="1" customHeight="1">
      <c r="A459" s="26">
        <v>428</v>
      </c>
      <c r="B459" s="68" t="s">
        <v>469</v>
      </c>
      <c r="C459" s="67">
        <f>SUM(D459:H459)</f>
        <v>419.94</v>
      </c>
      <c r="D459" s="61"/>
      <c r="E459" s="54">
        <v>419.94</v>
      </c>
      <c r="F459" s="61"/>
      <c r="G459" s="61"/>
      <c r="H459" s="66"/>
      <c r="I459" s="66"/>
      <c r="J459" s="65"/>
    </row>
    <row r="460" spans="1:10" s="30" customFormat="1" hidden="1">
      <c r="A460" s="26">
        <v>429</v>
      </c>
      <c r="B460" s="60" t="s">
        <v>10</v>
      </c>
      <c r="C460" s="67">
        <f>SUM(D460:H460)</f>
        <v>419.94</v>
      </c>
      <c r="D460" s="61"/>
      <c r="E460" s="54">
        <v>419.94</v>
      </c>
      <c r="F460" s="61"/>
      <c r="G460" s="61"/>
      <c r="H460" s="66"/>
      <c r="I460" s="66"/>
      <c r="J460" s="65"/>
    </row>
    <row r="461" spans="1:10" s="30" customFormat="1" hidden="1">
      <c r="A461" s="26">
        <v>430</v>
      </c>
      <c r="B461" s="103" t="s">
        <v>565</v>
      </c>
      <c r="C461" s="67">
        <f>SUM(C463,C465)</f>
        <v>400</v>
      </c>
      <c r="D461" s="67">
        <f t="shared" ref="D461:I461" si="129">SUM(D463,D465)</f>
        <v>0</v>
      </c>
      <c r="E461" s="67">
        <f t="shared" si="129"/>
        <v>0</v>
      </c>
      <c r="F461" s="67">
        <f t="shared" si="129"/>
        <v>400</v>
      </c>
      <c r="G461" s="67">
        <f t="shared" si="129"/>
        <v>0</v>
      </c>
      <c r="H461" s="67">
        <f t="shared" si="129"/>
        <v>0</v>
      </c>
      <c r="I461" s="67">
        <f t="shared" si="129"/>
        <v>0</v>
      </c>
      <c r="J461" s="65"/>
    </row>
    <row r="462" spans="1:10" s="30" customFormat="1" ht="27" hidden="1" customHeight="1">
      <c r="A462" s="26">
        <v>431</v>
      </c>
      <c r="B462" s="68" t="s">
        <v>479</v>
      </c>
      <c r="C462" s="67">
        <f t="shared" ref="C462:H462" si="130">SUM(C463)</f>
        <v>400</v>
      </c>
      <c r="D462" s="67">
        <f t="shared" si="130"/>
        <v>0</v>
      </c>
      <c r="E462" s="67">
        <f t="shared" si="130"/>
        <v>0</v>
      </c>
      <c r="F462" s="67">
        <f t="shared" si="130"/>
        <v>400</v>
      </c>
      <c r="G462" s="67">
        <f t="shared" si="130"/>
        <v>0</v>
      </c>
      <c r="H462" s="67">
        <f t="shared" si="130"/>
        <v>0</v>
      </c>
      <c r="I462" s="67"/>
      <c r="J462" s="65"/>
    </row>
    <row r="463" spans="1:10" s="30" customFormat="1" hidden="1">
      <c r="A463" s="26">
        <v>432</v>
      </c>
      <c r="B463" s="60" t="s">
        <v>10</v>
      </c>
      <c r="C463" s="67">
        <f>SUM(D463:H463)</f>
        <v>400</v>
      </c>
      <c r="D463" s="191"/>
      <c r="E463" s="192"/>
      <c r="F463" s="191">
        <v>400</v>
      </c>
      <c r="G463" s="191"/>
      <c r="H463" s="61"/>
      <c r="I463" s="61"/>
      <c r="J463" s="65"/>
    </row>
    <row r="464" spans="1:10" s="30" customFormat="1" ht="25.5" hidden="1">
      <c r="A464" s="26">
        <v>433</v>
      </c>
      <c r="B464" s="68" t="s">
        <v>588</v>
      </c>
      <c r="C464" s="67"/>
      <c r="D464" s="191"/>
      <c r="E464" s="192"/>
      <c r="F464" s="191"/>
      <c r="G464" s="191"/>
      <c r="H464" s="61"/>
      <c r="I464" s="61"/>
      <c r="J464" s="65"/>
    </row>
    <row r="465" spans="1:10" s="30" customFormat="1" hidden="1">
      <c r="A465" s="26">
        <v>434</v>
      </c>
      <c r="B465" s="60" t="s">
        <v>10</v>
      </c>
      <c r="C465" s="67">
        <f>SUM(D465:I465)</f>
        <v>0</v>
      </c>
      <c r="D465" s="191"/>
      <c r="E465" s="192"/>
      <c r="F465" s="191"/>
      <c r="G465" s="191">
        <v>0</v>
      </c>
      <c r="H465" s="61">
        <v>0</v>
      </c>
      <c r="I465" s="61"/>
      <c r="J465" s="65"/>
    </row>
    <row r="466" spans="1:10" s="30" customFormat="1" ht="38.25">
      <c r="A466" s="26">
        <v>435</v>
      </c>
      <c r="B466" s="111" t="s">
        <v>498</v>
      </c>
      <c r="C466" s="105">
        <f>SUM(C467:C468)</f>
        <v>62826.447999999997</v>
      </c>
      <c r="D466" s="105">
        <f t="shared" ref="D466:H466" si="131">SUM(D467:D468)</f>
        <v>0</v>
      </c>
      <c r="E466" s="105">
        <f t="shared" si="131"/>
        <v>0</v>
      </c>
      <c r="F466" s="105">
        <f t="shared" si="131"/>
        <v>55786.9</v>
      </c>
      <c r="G466" s="105">
        <f t="shared" si="131"/>
        <v>4993.3</v>
      </c>
      <c r="H466" s="105">
        <f t="shared" si="131"/>
        <v>2006.048</v>
      </c>
      <c r="I466" s="105">
        <v>40.200000000000003</v>
      </c>
      <c r="J466" s="231"/>
    </row>
    <row r="467" spans="1:10" s="30" customFormat="1">
      <c r="A467" s="26">
        <v>436</v>
      </c>
      <c r="B467" s="111" t="s">
        <v>9</v>
      </c>
      <c r="C467" s="105">
        <f>SUM(C470,C480,C483+C473+C492)</f>
        <v>54957.547999999995</v>
      </c>
      <c r="D467" s="105">
        <f t="shared" ref="D467:H467" si="132">SUM(D470,D480,D483+D473+D492)</f>
        <v>0</v>
      </c>
      <c r="E467" s="105">
        <f t="shared" si="132"/>
        <v>0</v>
      </c>
      <c r="F467" s="105">
        <f t="shared" si="132"/>
        <v>47918</v>
      </c>
      <c r="G467" s="105">
        <f t="shared" si="132"/>
        <v>4993.3</v>
      </c>
      <c r="H467" s="105">
        <f t="shared" si="132"/>
        <v>2006.048</v>
      </c>
      <c r="I467" s="105">
        <v>40.200000000000003</v>
      </c>
      <c r="J467" s="231"/>
    </row>
    <row r="468" spans="1:10" s="30" customFormat="1">
      <c r="A468" s="26">
        <v>437</v>
      </c>
      <c r="B468" s="111" t="s">
        <v>10</v>
      </c>
      <c r="C468" s="105">
        <f>SUM(C471,C474,C476,C481,C484,C486,C488,C490+C478+C493)</f>
        <v>7868.9</v>
      </c>
      <c r="D468" s="105">
        <f t="shared" ref="D468:I468" si="133">SUM(D471,D474,D476,D481,D484,D486,D488,D490+D478+D493)</f>
        <v>0</v>
      </c>
      <c r="E468" s="105">
        <f t="shared" si="133"/>
        <v>0</v>
      </c>
      <c r="F468" s="105">
        <f t="shared" si="133"/>
        <v>7868.9</v>
      </c>
      <c r="G468" s="105">
        <f t="shared" si="133"/>
        <v>0</v>
      </c>
      <c r="H468" s="105">
        <f t="shared" si="133"/>
        <v>0</v>
      </c>
      <c r="I468" s="105">
        <f t="shared" si="133"/>
        <v>0</v>
      </c>
      <c r="J468" s="231"/>
    </row>
    <row r="469" spans="1:10" s="30" customFormat="1" ht="17.25" hidden="1" customHeight="1">
      <c r="A469" s="26">
        <v>438</v>
      </c>
      <c r="B469" s="131" t="s">
        <v>478</v>
      </c>
      <c r="C469" s="132">
        <f t="shared" ref="C469:I469" si="134">SUM(C470:C471)</f>
        <v>2661</v>
      </c>
      <c r="D469" s="132">
        <f t="shared" si="134"/>
        <v>0</v>
      </c>
      <c r="E469" s="132">
        <f t="shared" si="134"/>
        <v>0</v>
      </c>
      <c r="F469" s="132">
        <f t="shared" si="134"/>
        <v>2661</v>
      </c>
      <c r="G469" s="132">
        <f t="shared" si="134"/>
        <v>0</v>
      </c>
      <c r="H469" s="132">
        <f t="shared" si="134"/>
        <v>0</v>
      </c>
      <c r="I469" s="132">
        <f t="shared" si="134"/>
        <v>0</v>
      </c>
      <c r="J469" s="65"/>
    </row>
    <row r="470" spans="1:10" s="30" customFormat="1" hidden="1">
      <c r="A470" s="26">
        <v>439</v>
      </c>
      <c r="B470" s="60" t="s">
        <v>9</v>
      </c>
      <c r="C470" s="132">
        <f>SUM(D470:H470)</f>
        <v>0</v>
      </c>
      <c r="D470" s="61"/>
      <c r="E470" s="124"/>
      <c r="F470" s="124"/>
      <c r="G470" s="61">
        <v>0</v>
      </c>
      <c r="H470" s="66"/>
      <c r="I470" s="66"/>
      <c r="J470" s="220"/>
    </row>
    <row r="471" spans="1:10" s="30" customFormat="1" hidden="1">
      <c r="A471" s="26">
        <v>440</v>
      </c>
      <c r="B471" s="60" t="s">
        <v>10</v>
      </c>
      <c r="C471" s="132">
        <f>SUM(D471:I471)</f>
        <v>2661</v>
      </c>
      <c r="D471" s="61"/>
      <c r="E471" s="61"/>
      <c r="F471" s="61">
        <v>2661</v>
      </c>
      <c r="G471" s="61">
        <v>0</v>
      </c>
      <c r="H471" s="66"/>
      <c r="I471" s="66">
        <v>0</v>
      </c>
      <c r="J471" s="220"/>
    </row>
    <row r="472" spans="1:10" s="6" customFormat="1" hidden="1">
      <c r="A472" s="26">
        <v>441</v>
      </c>
      <c r="B472" s="107" t="s">
        <v>485</v>
      </c>
      <c r="C472" s="108">
        <f t="shared" ref="C472:H472" si="135">SUM(C473:C474)</f>
        <v>30068.9</v>
      </c>
      <c r="D472" s="108">
        <f t="shared" si="135"/>
        <v>0</v>
      </c>
      <c r="E472" s="108">
        <f t="shared" si="135"/>
        <v>0</v>
      </c>
      <c r="F472" s="108">
        <f t="shared" si="135"/>
        <v>30068.9</v>
      </c>
      <c r="G472" s="108">
        <f t="shared" si="135"/>
        <v>0</v>
      </c>
      <c r="H472" s="108">
        <f t="shared" si="135"/>
        <v>0</v>
      </c>
      <c r="I472" s="108"/>
      <c r="J472" s="65"/>
    </row>
    <row r="473" spans="1:10" s="6" customFormat="1" hidden="1">
      <c r="A473" s="26">
        <v>442</v>
      </c>
      <c r="B473" s="60" t="s">
        <v>9</v>
      </c>
      <c r="C473" s="61">
        <f>SUM(D473:H473)</f>
        <v>28500</v>
      </c>
      <c r="D473" s="61"/>
      <c r="E473" s="124">
        <v>0</v>
      </c>
      <c r="F473" s="124">
        <v>28500</v>
      </c>
      <c r="G473" s="61"/>
      <c r="H473" s="66"/>
      <c r="I473" s="66"/>
      <c r="J473" s="220"/>
    </row>
    <row r="474" spans="1:10" s="6" customFormat="1" hidden="1">
      <c r="A474" s="26">
        <v>443</v>
      </c>
      <c r="B474" s="60" t="s">
        <v>10</v>
      </c>
      <c r="C474" s="61">
        <f>SUM(D474:H474)</f>
        <v>1568.9</v>
      </c>
      <c r="D474" s="61"/>
      <c r="E474" s="61">
        <v>0</v>
      </c>
      <c r="F474" s="61">
        <v>1568.9</v>
      </c>
      <c r="G474" s="61"/>
      <c r="H474" s="66"/>
      <c r="I474" s="66"/>
      <c r="J474" s="220"/>
    </row>
    <row r="475" spans="1:10" s="30" customFormat="1" ht="25.5" hidden="1">
      <c r="A475" s="26">
        <v>444</v>
      </c>
      <c r="B475" s="107" t="s">
        <v>144</v>
      </c>
      <c r="C475" s="108"/>
      <c r="D475" s="108"/>
      <c r="E475" s="108"/>
      <c r="F475" s="108"/>
      <c r="G475" s="108"/>
      <c r="H475" s="108"/>
      <c r="I475" s="108"/>
      <c r="J475" s="65"/>
    </row>
    <row r="476" spans="1:10" s="30" customFormat="1" hidden="1">
      <c r="A476" s="26">
        <v>445</v>
      </c>
      <c r="B476" s="60" t="s">
        <v>10</v>
      </c>
      <c r="C476" s="61">
        <f>SUM(D476:H476)</f>
        <v>2639</v>
      </c>
      <c r="D476" s="61"/>
      <c r="E476" s="61"/>
      <c r="F476" s="61">
        <v>2639</v>
      </c>
      <c r="G476" s="61"/>
      <c r="H476" s="66"/>
      <c r="I476" s="66"/>
      <c r="J476" s="220"/>
    </row>
    <row r="477" spans="1:10" s="30" customFormat="1" hidden="1">
      <c r="A477" s="26">
        <v>446</v>
      </c>
      <c r="B477" s="60" t="s">
        <v>470</v>
      </c>
      <c r="C477" s="61"/>
      <c r="D477" s="61"/>
      <c r="E477" s="61"/>
      <c r="F477" s="61"/>
      <c r="G477" s="61"/>
      <c r="H477" s="66"/>
      <c r="I477" s="66"/>
      <c r="J477" s="220"/>
    </row>
    <row r="478" spans="1:10" s="30" customFormat="1" hidden="1">
      <c r="A478" s="26">
        <v>447</v>
      </c>
      <c r="B478" s="60" t="s">
        <v>10</v>
      </c>
      <c r="C478" s="61">
        <f>SUM(D478:I478)</f>
        <v>0</v>
      </c>
      <c r="D478" s="61"/>
      <c r="E478" s="61"/>
      <c r="F478" s="61">
        <v>0</v>
      </c>
      <c r="G478" s="61"/>
      <c r="H478" s="66"/>
      <c r="I478" s="66">
        <v>0</v>
      </c>
      <c r="J478" s="220"/>
    </row>
    <row r="479" spans="1:10" s="6" customFormat="1" hidden="1">
      <c r="A479" s="26">
        <v>448</v>
      </c>
      <c r="B479" s="107" t="s">
        <v>145</v>
      </c>
      <c r="C479" s="61">
        <f>SUM(D479:I479)</f>
        <v>0</v>
      </c>
      <c r="D479" s="108">
        <f>SUM(D480:D481)</f>
        <v>0</v>
      </c>
      <c r="E479" s="108">
        <f>SUM(E480:E481)</f>
        <v>0</v>
      </c>
      <c r="F479" s="108">
        <f>SUM(F480:F481)</f>
        <v>0</v>
      </c>
      <c r="G479" s="108">
        <f>SUM(G480:G481)</f>
        <v>0</v>
      </c>
      <c r="H479" s="108">
        <f>SUM(H480:H481)</f>
        <v>0</v>
      </c>
      <c r="I479" s="108"/>
      <c r="J479" s="65"/>
    </row>
    <row r="480" spans="1:10" s="6" customFormat="1" hidden="1">
      <c r="A480" s="26">
        <v>449</v>
      </c>
      <c r="B480" s="60" t="s">
        <v>9</v>
      </c>
      <c r="C480" s="61">
        <f>SUM(D480:I480)</f>
        <v>0</v>
      </c>
      <c r="D480" s="61"/>
      <c r="E480" s="124"/>
      <c r="F480" s="124">
        <v>0</v>
      </c>
      <c r="G480" s="61"/>
      <c r="H480" s="66"/>
      <c r="I480" s="66"/>
      <c r="J480" s="220"/>
    </row>
    <row r="481" spans="1:10" s="6" customFormat="1" hidden="1">
      <c r="A481" s="26">
        <v>450</v>
      </c>
      <c r="B481" s="60" t="s">
        <v>10</v>
      </c>
      <c r="C481" s="61">
        <f>SUM(D481:I481)</f>
        <v>0</v>
      </c>
      <c r="D481" s="61"/>
      <c r="E481" s="61"/>
      <c r="F481" s="61">
        <v>0</v>
      </c>
      <c r="G481" s="61"/>
      <c r="H481" s="66"/>
      <c r="I481" s="66"/>
      <c r="J481" s="220"/>
    </row>
    <row r="482" spans="1:10" s="6" customFormat="1" hidden="1">
      <c r="A482" s="26">
        <v>451</v>
      </c>
      <c r="B482" s="107" t="s">
        <v>146</v>
      </c>
      <c r="C482" s="108">
        <f t="shared" ref="C482:H482" si="136">SUM(C483:C484)</f>
        <v>0</v>
      </c>
      <c r="D482" s="108">
        <f t="shared" si="136"/>
        <v>0</v>
      </c>
      <c r="E482" s="108">
        <f t="shared" si="136"/>
        <v>0</v>
      </c>
      <c r="F482" s="108">
        <f t="shared" si="136"/>
        <v>0</v>
      </c>
      <c r="G482" s="108">
        <f t="shared" si="136"/>
        <v>0</v>
      </c>
      <c r="H482" s="108">
        <f t="shared" si="136"/>
        <v>0</v>
      </c>
      <c r="I482" s="108"/>
      <c r="J482" s="65"/>
    </row>
    <row r="483" spans="1:10" s="6" customFormat="1" hidden="1">
      <c r="A483" s="26">
        <v>452</v>
      </c>
      <c r="B483" s="60" t="s">
        <v>9</v>
      </c>
      <c r="C483" s="61">
        <f>SUM(D483:H483)</f>
        <v>0</v>
      </c>
      <c r="D483" s="61"/>
      <c r="E483" s="124"/>
      <c r="F483" s="124"/>
      <c r="G483" s="61">
        <v>0</v>
      </c>
      <c r="H483" s="66"/>
      <c r="I483" s="66"/>
      <c r="J483" s="220"/>
    </row>
    <row r="484" spans="1:10" s="6" customFormat="1" hidden="1">
      <c r="A484" s="26">
        <v>453</v>
      </c>
      <c r="B484" s="60" t="s">
        <v>10</v>
      </c>
      <c r="C484" s="61">
        <f>SUM(D484:H484)</f>
        <v>0</v>
      </c>
      <c r="D484" s="61"/>
      <c r="E484" s="61"/>
      <c r="F484" s="61"/>
      <c r="G484" s="61">
        <v>0</v>
      </c>
      <c r="H484" s="66">
        <v>0</v>
      </c>
      <c r="I484" s="66"/>
      <c r="J484" s="220"/>
    </row>
    <row r="485" spans="1:10" s="6" customFormat="1" ht="25.5" hidden="1">
      <c r="A485" s="26">
        <v>454</v>
      </c>
      <c r="B485" s="107" t="s">
        <v>147</v>
      </c>
      <c r="C485" s="108"/>
      <c r="D485" s="108"/>
      <c r="E485" s="108"/>
      <c r="F485" s="108"/>
      <c r="G485" s="108"/>
      <c r="H485" s="108"/>
      <c r="I485" s="108"/>
      <c r="J485" s="65"/>
    </row>
    <row r="486" spans="1:10" s="6" customFormat="1" hidden="1">
      <c r="A486" s="26">
        <v>455</v>
      </c>
      <c r="B486" s="60" t="s">
        <v>10</v>
      </c>
      <c r="C486" s="61">
        <v>0</v>
      </c>
      <c r="D486" s="61"/>
      <c r="E486" s="61"/>
      <c r="F486" s="61"/>
      <c r="G486" s="61"/>
      <c r="H486" s="66">
        <v>0</v>
      </c>
      <c r="I486" s="66"/>
      <c r="J486" s="220"/>
    </row>
    <row r="487" spans="1:10" s="6" customFormat="1" hidden="1">
      <c r="A487" s="26">
        <v>456</v>
      </c>
      <c r="B487" s="107" t="s">
        <v>148</v>
      </c>
      <c r="C487" s="108"/>
      <c r="D487" s="108"/>
      <c r="E487" s="108"/>
      <c r="F487" s="108"/>
      <c r="G487" s="108"/>
      <c r="H487" s="108"/>
      <c r="I487" s="108"/>
      <c r="J487" s="65"/>
    </row>
    <row r="488" spans="1:10" s="6" customFormat="1" hidden="1">
      <c r="A488" s="26">
        <v>457</v>
      </c>
      <c r="B488" s="60" t="s">
        <v>10</v>
      </c>
      <c r="C488" s="61">
        <v>0</v>
      </c>
      <c r="D488" s="61"/>
      <c r="E488" s="61"/>
      <c r="F488" s="61"/>
      <c r="G488" s="61"/>
      <c r="H488" s="66">
        <v>0</v>
      </c>
      <c r="I488" s="66"/>
      <c r="J488" s="220"/>
    </row>
    <row r="489" spans="1:10" s="6" customFormat="1" hidden="1">
      <c r="A489" s="26">
        <v>458</v>
      </c>
      <c r="B489" s="107" t="s">
        <v>149</v>
      </c>
      <c r="C489" s="108"/>
      <c r="D489" s="108"/>
      <c r="E489" s="108"/>
      <c r="F489" s="108"/>
      <c r="G489" s="108"/>
      <c r="H489" s="108"/>
      <c r="I489" s="108"/>
      <c r="J489" s="65"/>
    </row>
    <row r="490" spans="1:10" s="6" customFormat="1" hidden="1">
      <c r="A490" s="26">
        <v>459</v>
      </c>
      <c r="B490" s="60" t="s">
        <v>10</v>
      </c>
      <c r="C490" s="61">
        <v>0</v>
      </c>
      <c r="D490" s="61"/>
      <c r="E490" s="61"/>
      <c r="F490" s="61"/>
      <c r="G490" s="61"/>
      <c r="H490" s="66">
        <v>0</v>
      </c>
      <c r="I490" s="66"/>
      <c r="J490" s="220"/>
    </row>
    <row r="491" spans="1:10" s="30" customFormat="1" ht="38.25">
      <c r="A491" s="26" t="s">
        <v>596</v>
      </c>
      <c r="B491" s="68" t="s">
        <v>649</v>
      </c>
      <c r="C491" s="61">
        <f>SUM(C492:C493)</f>
        <v>27457.547999999999</v>
      </c>
      <c r="D491" s="61"/>
      <c r="E491" s="61"/>
      <c r="F491" s="61">
        <f>SUM(F492:F493)</f>
        <v>20418</v>
      </c>
      <c r="G491" s="61"/>
      <c r="H491" s="66"/>
      <c r="I491" s="66"/>
      <c r="J491" s="338" t="s">
        <v>650</v>
      </c>
    </row>
    <row r="492" spans="1:10" s="30" customFormat="1">
      <c r="A492" s="26" t="s">
        <v>597</v>
      </c>
      <c r="B492" s="60" t="s">
        <v>9</v>
      </c>
      <c r="C492" s="61">
        <f>SUM(D492:I492)</f>
        <v>26457.547999999999</v>
      </c>
      <c r="D492" s="61"/>
      <c r="E492" s="61"/>
      <c r="F492" s="61">
        <v>19418</v>
      </c>
      <c r="G492" s="61">
        <v>4993.3</v>
      </c>
      <c r="H492" s="66">
        <v>2006.048</v>
      </c>
      <c r="I492" s="66">
        <v>40.200000000000003</v>
      </c>
      <c r="J492" s="356"/>
    </row>
    <row r="493" spans="1:10" s="30" customFormat="1">
      <c r="A493" s="26" t="s">
        <v>598</v>
      </c>
      <c r="B493" s="60" t="s">
        <v>10</v>
      </c>
      <c r="C493" s="61">
        <f>SUM(D493:I493)</f>
        <v>1000</v>
      </c>
      <c r="D493" s="61"/>
      <c r="E493" s="61"/>
      <c r="F493" s="61">
        <v>1000</v>
      </c>
      <c r="G493" s="61"/>
      <c r="H493" s="66"/>
      <c r="I493" s="66"/>
      <c r="J493" s="339"/>
    </row>
    <row r="494" spans="1:10" s="30" customFormat="1" ht="25.5" hidden="1">
      <c r="A494" s="26">
        <v>460</v>
      </c>
      <c r="B494" s="72" t="s">
        <v>566</v>
      </c>
      <c r="C494" s="59">
        <f>SUM(D494:I494)</f>
        <v>3338.6440000000002</v>
      </c>
      <c r="D494" s="59">
        <f>SUM(D496,D498,D500,D502,D504,D506,D508,D510+D512+D514+D515)</f>
        <v>2530.1040000000003</v>
      </c>
      <c r="E494" s="59">
        <f>SUM(E496,E498,E500,E502,E504,E506,E508,E510+E512+E514+E515)</f>
        <v>608.54</v>
      </c>
      <c r="F494" s="59">
        <f>SUM(F496,F498,F500,F502,F504,F506,F508,F510+F512+F514+F515)</f>
        <v>200</v>
      </c>
      <c r="G494" s="59">
        <f>SUM(G496,G498,G500,G502,G504,G506,G508,G510+G512+G514+G515)</f>
        <v>0</v>
      </c>
      <c r="H494" s="59">
        <v>0</v>
      </c>
      <c r="I494" s="59">
        <v>0</v>
      </c>
      <c r="J494" s="34"/>
    </row>
    <row r="495" spans="1:10" s="6" customFormat="1" ht="51" hidden="1">
      <c r="A495" s="26">
        <v>461</v>
      </c>
      <c r="B495" s="107" t="s">
        <v>184</v>
      </c>
      <c r="C495" s="133"/>
      <c r="D495" s="134"/>
      <c r="E495" s="133"/>
      <c r="F495" s="61"/>
      <c r="G495" s="61"/>
      <c r="H495" s="66"/>
      <c r="I495" s="66"/>
      <c r="J495" s="65"/>
    </row>
    <row r="496" spans="1:10" s="6" customFormat="1" hidden="1">
      <c r="A496" s="26">
        <v>462</v>
      </c>
      <c r="B496" s="63" t="s">
        <v>10</v>
      </c>
      <c r="C496" s="61">
        <f>SUM(D496:H496)</f>
        <v>760</v>
      </c>
      <c r="D496" s="61">
        <v>760</v>
      </c>
      <c r="E496" s="61"/>
      <c r="F496" s="61"/>
      <c r="G496" s="61"/>
      <c r="H496" s="66"/>
      <c r="I496" s="66"/>
      <c r="J496" s="220"/>
    </row>
    <row r="497" spans="1:10" s="6" customFormat="1" ht="51" hidden="1">
      <c r="A497" s="26">
        <v>463</v>
      </c>
      <c r="B497" s="107" t="s">
        <v>185</v>
      </c>
      <c r="C497" s="61">
        <f>SUM(D497:H497)</f>
        <v>0</v>
      </c>
      <c r="D497" s="61"/>
      <c r="E497" s="61"/>
      <c r="F497" s="61"/>
      <c r="G497" s="61"/>
      <c r="H497" s="66"/>
      <c r="I497" s="66"/>
      <c r="J497" s="65"/>
    </row>
    <row r="498" spans="1:10" s="6" customFormat="1" hidden="1">
      <c r="A498" s="26">
        <v>464</v>
      </c>
      <c r="B498" s="63" t="s">
        <v>10</v>
      </c>
      <c r="C498" s="61">
        <f t="shared" ref="C498:C509" si="137">SUM(D498:H498)</f>
        <v>760</v>
      </c>
      <c r="D498" s="54">
        <v>760</v>
      </c>
      <c r="E498" s="61"/>
      <c r="F498" s="61"/>
      <c r="G498" s="61"/>
      <c r="H498" s="66"/>
      <c r="I498" s="66"/>
      <c r="J498" s="220"/>
    </row>
    <row r="499" spans="1:10" s="6" customFormat="1" ht="51" hidden="1">
      <c r="A499" s="26">
        <v>465</v>
      </c>
      <c r="B499" s="73" t="s">
        <v>143</v>
      </c>
      <c r="C499" s="61">
        <f t="shared" si="137"/>
        <v>0</v>
      </c>
      <c r="D499" s="61"/>
      <c r="E499" s="61"/>
      <c r="F499" s="61"/>
      <c r="G499" s="61"/>
      <c r="H499" s="66"/>
      <c r="I499" s="66"/>
      <c r="J499" s="65"/>
    </row>
    <row r="500" spans="1:10" s="6" customFormat="1" hidden="1">
      <c r="A500" s="26">
        <v>466</v>
      </c>
      <c r="B500" s="73" t="s">
        <v>10</v>
      </c>
      <c r="C500" s="61">
        <f t="shared" si="137"/>
        <v>310.10399999999998</v>
      </c>
      <c r="D500" s="54">
        <v>310.10399999999998</v>
      </c>
      <c r="E500" s="61"/>
      <c r="F500" s="61"/>
      <c r="G500" s="61"/>
      <c r="H500" s="66"/>
      <c r="I500" s="66"/>
      <c r="J500" s="220"/>
    </row>
    <row r="501" spans="1:10" s="6" customFormat="1" ht="51" hidden="1">
      <c r="A501" s="26">
        <v>467</v>
      </c>
      <c r="B501" s="107" t="s">
        <v>150</v>
      </c>
      <c r="C501" s="61">
        <f t="shared" si="137"/>
        <v>0</v>
      </c>
      <c r="D501" s="61"/>
      <c r="E501" s="61"/>
      <c r="F501" s="61"/>
      <c r="G501" s="61"/>
      <c r="H501" s="66"/>
      <c r="I501" s="66"/>
      <c r="J501" s="65"/>
    </row>
    <row r="502" spans="1:10" s="6" customFormat="1" hidden="1">
      <c r="A502" s="26">
        <v>468</v>
      </c>
      <c r="B502" s="63" t="s">
        <v>10</v>
      </c>
      <c r="C502" s="61">
        <f>SUM(D502:I502)</f>
        <v>0</v>
      </c>
      <c r="D502" s="61"/>
      <c r="E502" s="61"/>
      <c r="F502" s="61"/>
      <c r="G502" s="61">
        <v>0</v>
      </c>
      <c r="H502" s="66"/>
      <c r="I502" s="66">
        <v>0</v>
      </c>
      <c r="J502" s="220"/>
    </row>
    <row r="503" spans="1:10" s="6" customFormat="1" ht="51" hidden="1">
      <c r="A503" s="26">
        <v>469</v>
      </c>
      <c r="B503" s="107" t="s">
        <v>151</v>
      </c>
      <c r="C503" s="61">
        <f>SUM(D503:I503)</f>
        <v>0</v>
      </c>
      <c r="D503" s="61"/>
      <c r="E503" s="61"/>
      <c r="F503" s="61"/>
      <c r="G503" s="61"/>
      <c r="H503" s="66"/>
      <c r="I503" s="66"/>
      <c r="J503" s="65"/>
    </row>
    <row r="504" spans="1:10" s="6" customFormat="1" hidden="1">
      <c r="A504" s="26">
        <v>470</v>
      </c>
      <c r="B504" s="63" t="s">
        <v>10</v>
      </c>
      <c r="C504" s="61">
        <f>SUM(D504:I504)</f>
        <v>0</v>
      </c>
      <c r="D504" s="61"/>
      <c r="E504" s="61"/>
      <c r="F504" s="61"/>
      <c r="G504" s="61">
        <v>0</v>
      </c>
      <c r="H504" s="66"/>
      <c r="I504" s="66">
        <v>0</v>
      </c>
      <c r="J504" s="220"/>
    </row>
    <row r="505" spans="1:10" s="6" customFormat="1" ht="51" hidden="1">
      <c r="A505" s="26">
        <v>471</v>
      </c>
      <c r="B505" s="107" t="s">
        <v>152</v>
      </c>
      <c r="C505" s="61">
        <f t="shared" si="137"/>
        <v>0</v>
      </c>
      <c r="D505" s="61"/>
      <c r="E505" s="61"/>
      <c r="F505" s="61"/>
      <c r="G505" s="61"/>
      <c r="H505" s="66"/>
      <c r="I505" s="66"/>
      <c r="J505" s="65"/>
    </row>
    <row r="506" spans="1:10" s="6" customFormat="1" hidden="1">
      <c r="A506" s="26">
        <v>472</v>
      </c>
      <c r="B506" s="63" t="s">
        <v>10</v>
      </c>
      <c r="C506" s="61">
        <f t="shared" si="137"/>
        <v>0</v>
      </c>
      <c r="D506" s="61"/>
      <c r="E506" s="61"/>
      <c r="F506" s="61"/>
      <c r="G506" s="61"/>
      <c r="H506" s="66">
        <v>0</v>
      </c>
      <c r="I506" s="66"/>
      <c r="J506" s="220"/>
    </row>
    <row r="507" spans="1:10" s="6" customFormat="1" ht="51" hidden="1">
      <c r="A507" s="26">
        <v>473</v>
      </c>
      <c r="B507" s="107" t="s">
        <v>153</v>
      </c>
      <c r="C507" s="61">
        <f t="shared" si="137"/>
        <v>0</v>
      </c>
      <c r="D507" s="61"/>
      <c r="E507" s="61"/>
      <c r="F507" s="61"/>
      <c r="G507" s="61"/>
      <c r="H507" s="66"/>
      <c r="I507" s="66"/>
      <c r="J507" s="65"/>
    </row>
    <row r="508" spans="1:10" s="6" customFormat="1" hidden="1">
      <c r="A508" s="26">
        <v>474</v>
      </c>
      <c r="B508" s="63" t="s">
        <v>10</v>
      </c>
      <c r="C508" s="61">
        <f>SUM(D508:I508)</f>
        <v>0</v>
      </c>
      <c r="D508" s="61"/>
      <c r="E508" s="61"/>
      <c r="F508" s="61"/>
      <c r="G508" s="61"/>
      <c r="H508" s="66"/>
      <c r="I508" s="66">
        <v>0</v>
      </c>
      <c r="J508" s="220"/>
    </row>
    <row r="509" spans="1:10" s="6" customFormat="1" ht="51" hidden="1">
      <c r="A509" s="26">
        <v>475</v>
      </c>
      <c r="B509" s="107" t="s">
        <v>154</v>
      </c>
      <c r="C509" s="61">
        <f t="shared" si="137"/>
        <v>0</v>
      </c>
      <c r="D509" s="61"/>
      <c r="E509" s="61"/>
      <c r="F509" s="61"/>
      <c r="G509" s="61"/>
      <c r="H509" s="66"/>
      <c r="I509" s="66"/>
      <c r="J509" s="65"/>
    </row>
    <row r="510" spans="1:10" s="6" customFormat="1" hidden="1">
      <c r="A510" s="26">
        <v>476</v>
      </c>
      <c r="B510" s="63" t="s">
        <v>10</v>
      </c>
      <c r="C510" s="61">
        <f>SUM(D510:I510)</f>
        <v>0</v>
      </c>
      <c r="D510" s="61"/>
      <c r="E510" s="61"/>
      <c r="F510" s="61"/>
      <c r="G510" s="61"/>
      <c r="H510" s="66"/>
      <c r="I510" s="66">
        <v>0</v>
      </c>
      <c r="J510" s="220"/>
    </row>
    <row r="511" spans="1:10" s="6" customFormat="1" ht="63.75" hidden="1">
      <c r="A511" s="26">
        <v>477</v>
      </c>
      <c r="B511" s="107" t="s">
        <v>463</v>
      </c>
      <c r="C511" s="61"/>
      <c r="D511" s="61"/>
      <c r="E511" s="61"/>
      <c r="F511" s="61"/>
      <c r="G511" s="61"/>
      <c r="H511" s="66"/>
      <c r="I511" s="66"/>
      <c r="J511" s="220"/>
    </row>
    <row r="512" spans="1:10" s="30" customFormat="1" hidden="1">
      <c r="A512" s="26">
        <v>478</v>
      </c>
      <c r="B512" s="63" t="s">
        <v>10</v>
      </c>
      <c r="C512" s="61">
        <f>SUM(D512:H512)</f>
        <v>889</v>
      </c>
      <c r="D512" s="61">
        <v>700</v>
      </c>
      <c r="E512" s="61">
        <v>189</v>
      </c>
      <c r="F512" s="61"/>
      <c r="G512" s="61"/>
      <c r="H512" s="66"/>
      <c r="I512" s="66"/>
      <c r="J512" s="220"/>
    </row>
    <row r="513" spans="1:10" s="30" customFormat="1" ht="38.25" hidden="1">
      <c r="A513" s="26">
        <v>479</v>
      </c>
      <c r="B513" s="135" t="s">
        <v>480</v>
      </c>
      <c r="C513" s="61">
        <f>SUM(D513:H513)</f>
        <v>596.84</v>
      </c>
      <c r="D513" s="61">
        <f>SUM(D514)</f>
        <v>0</v>
      </c>
      <c r="E513" s="61">
        <f>SUM(E514)</f>
        <v>419.54</v>
      </c>
      <c r="F513" s="61">
        <f>SUM(F514)</f>
        <v>177.3</v>
      </c>
      <c r="G513" s="61">
        <f>SUM(G514)</f>
        <v>0</v>
      </c>
      <c r="H513" s="61">
        <f>SUM(H514)</f>
        <v>0</v>
      </c>
      <c r="I513" s="61"/>
      <c r="J513" s="231"/>
    </row>
    <row r="514" spans="1:10" s="30" customFormat="1" hidden="1">
      <c r="A514" s="26">
        <v>480</v>
      </c>
      <c r="B514" s="63" t="s">
        <v>10</v>
      </c>
      <c r="C514" s="61">
        <f>SUM(D514:H514)</f>
        <v>596.84</v>
      </c>
      <c r="D514" s="61"/>
      <c r="E514" s="61">
        <v>419.54</v>
      </c>
      <c r="F514" s="61">
        <v>177.3</v>
      </c>
      <c r="G514" s="61"/>
      <c r="H514" s="66"/>
      <c r="I514" s="66"/>
      <c r="J514" s="231"/>
    </row>
    <row r="515" spans="1:10" s="30" customFormat="1" ht="25.5" hidden="1">
      <c r="A515" s="26"/>
      <c r="B515" s="135" t="s">
        <v>607</v>
      </c>
      <c r="C515" s="61">
        <f>SUM(C516)</f>
        <v>22.7</v>
      </c>
      <c r="D515" s="61">
        <f t="shared" ref="D515:I515" si="138">SUM(D516)</f>
        <v>0</v>
      </c>
      <c r="E515" s="61">
        <f t="shared" si="138"/>
        <v>0</v>
      </c>
      <c r="F515" s="61">
        <f t="shared" si="138"/>
        <v>22.7</v>
      </c>
      <c r="G515" s="61">
        <f t="shared" si="138"/>
        <v>0</v>
      </c>
      <c r="H515" s="61">
        <f t="shared" si="138"/>
        <v>0</v>
      </c>
      <c r="I515" s="61">
        <f t="shared" si="138"/>
        <v>0</v>
      </c>
      <c r="J515" s="275"/>
    </row>
    <row r="516" spans="1:10" s="30" customFormat="1" ht="15" hidden="1" customHeight="1">
      <c r="A516" s="26"/>
      <c r="B516" s="63" t="s">
        <v>10</v>
      </c>
      <c r="C516" s="61">
        <f>SUM(D516:H516)</f>
        <v>22.7</v>
      </c>
      <c r="D516" s="61"/>
      <c r="E516" s="61"/>
      <c r="F516" s="61">
        <v>22.7</v>
      </c>
      <c r="G516" s="61"/>
      <c r="H516" s="66"/>
      <c r="I516" s="66"/>
      <c r="J516" s="275"/>
    </row>
    <row r="517" spans="1:10" s="30" customFormat="1" ht="18" hidden="1" customHeight="1">
      <c r="A517" s="26"/>
      <c r="B517" s="63"/>
      <c r="C517" s="61">
        <f>SUM(D517:H517)</f>
        <v>0</v>
      </c>
      <c r="D517" s="61"/>
      <c r="E517" s="61"/>
      <c r="F517" s="61"/>
      <c r="G517" s="61"/>
      <c r="H517" s="66"/>
      <c r="I517" s="66"/>
      <c r="J517" s="275"/>
    </row>
    <row r="518" spans="1:10" s="30" customFormat="1" ht="38.25">
      <c r="A518" s="26">
        <v>481</v>
      </c>
      <c r="B518" s="72" t="s">
        <v>499</v>
      </c>
      <c r="C518" s="59">
        <f>SUM(C519)</f>
        <v>8782.2800000000007</v>
      </c>
      <c r="D518" s="59">
        <f t="shared" ref="D518:I518" si="139">SUM(D519)</f>
        <v>1546</v>
      </c>
      <c r="E518" s="62">
        <f t="shared" si="139"/>
        <v>3091.28</v>
      </c>
      <c r="F518" s="59">
        <f t="shared" si="139"/>
        <v>1975</v>
      </c>
      <c r="G518" s="59">
        <f t="shared" si="139"/>
        <v>1035</v>
      </c>
      <c r="H518" s="59">
        <f t="shared" si="139"/>
        <v>1035</v>
      </c>
      <c r="I518" s="59">
        <f t="shared" si="139"/>
        <v>100</v>
      </c>
      <c r="J518" s="104"/>
    </row>
    <row r="519" spans="1:10" s="30" customFormat="1">
      <c r="A519" s="26">
        <v>482</v>
      </c>
      <c r="B519" s="63" t="s">
        <v>10</v>
      </c>
      <c r="C519" s="61">
        <f>SUM(D519:I519)</f>
        <v>8782.2800000000007</v>
      </c>
      <c r="D519" s="61">
        <v>1546</v>
      </c>
      <c r="E519" s="89">
        <v>3091.28</v>
      </c>
      <c r="F519" s="61">
        <v>1975</v>
      </c>
      <c r="G519" s="61">
        <v>1035</v>
      </c>
      <c r="H519" s="61">
        <v>1035</v>
      </c>
      <c r="I519" s="61">
        <v>100</v>
      </c>
      <c r="J519" s="283"/>
    </row>
    <row r="520" spans="1:10" s="6" customFormat="1" ht="32.25" customHeight="1">
      <c r="A520" s="289">
        <v>483</v>
      </c>
      <c r="B520" s="327" t="s">
        <v>354</v>
      </c>
      <c r="C520" s="328"/>
      <c r="D520" s="328"/>
      <c r="E520" s="328"/>
      <c r="F520" s="328"/>
      <c r="G520" s="328"/>
      <c r="H520" s="328"/>
      <c r="I520" s="328"/>
      <c r="J520" s="329"/>
    </row>
    <row r="521" spans="1:10" s="30" customFormat="1">
      <c r="A521" s="26">
        <v>484</v>
      </c>
      <c r="B521" s="58" t="s">
        <v>96</v>
      </c>
      <c r="C521" s="69">
        <f t="shared" ref="C521:H521" si="140">SUM(C522:C524)</f>
        <v>197107.67499999999</v>
      </c>
      <c r="D521" s="69">
        <f t="shared" si="140"/>
        <v>14751.375</v>
      </c>
      <c r="E521" s="69">
        <f t="shared" si="140"/>
        <v>29451.1</v>
      </c>
      <c r="F521" s="69">
        <f>SUM(F522:F524)</f>
        <v>34966.700000000004</v>
      </c>
      <c r="G521" s="69">
        <f t="shared" si="140"/>
        <v>106747.82999999999</v>
      </c>
      <c r="H521" s="69">
        <f t="shared" si="140"/>
        <v>11474.73</v>
      </c>
      <c r="I521" s="62">
        <v>10.7</v>
      </c>
      <c r="J521" s="70"/>
    </row>
    <row r="522" spans="1:10" s="30" customFormat="1">
      <c r="A522" s="26">
        <v>485</v>
      </c>
      <c r="B522" s="60" t="s">
        <v>9</v>
      </c>
      <c r="C522" s="54">
        <f t="shared" ref="C522:H522" si="141">SUM(C526,C530)</f>
        <v>135073.4</v>
      </c>
      <c r="D522" s="54">
        <f t="shared" si="141"/>
        <v>0</v>
      </c>
      <c r="E522" s="54">
        <f t="shared" si="141"/>
        <v>9662.7999999999993</v>
      </c>
      <c r="F522" s="54">
        <f t="shared" si="141"/>
        <v>26856.400000000001</v>
      </c>
      <c r="G522" s="54">
        <f t="shared" si="141"/>
        <v>95294.9</v>
      </c>
      <c r="H522" s="54">
        <f t="shared" si="141"/>
        <v>3159</v>
      </c>
      <c r="I522" s="89">
        <v>3.2</v>
      </c>
      <c r="J522" s="70"/>
    </row>
    <row r="523" spans="1:10" s="30" customFormat="1">
      <c r="A523" s="26">
        <v>486</v>
      </c>
      <c r="B523" s="60" t="s">
        <v>10</v>
      </c>
      <c r="C523" s="54">
        <f t="shared" ref="C523:H523" si="142">SUM(C527,C531)</f>
        <v>50874.274999999994</v>
      </c>
      <c r="D523" s="54">
        <f t="shared" si="142"/>
        <v>14151.375</v>
      </c>
      <c r="E523" s="54">
        <f t="shared" si="142"/>
        <v>9613.2999999999993</v>
      </c>
      <c r="F523" s="54">
        <f>SUM(F527,F531)</f>
        <v>7725.3</v>
      </c>
      <c r="G523" s="54">
        <f t="shared" si="142"/>
        <v>11452.93</v>
      </c>
      <c r="H523" s="54">
        <f t="shared" si="142"/>
        <v>8315.73</v>
      </c>
      <c r="I523" s="89">
        <v>97.7</v>
      </c>
      <c r="J523" s="70"/>
    </row>
    <row r="524" spans="1:10" s="30" customFormat="1">
      <c r="A524" s="26">
        <v>487</v>
      </c>
      <c r="B524" s="60" t="s">
        <v>51</v>
      </c>
      <c r="C524" s="54">
        <f t="shared" ref="C524:H524" si="143">SUM(C528,C532)</f>
        <v>11160</v>
      </c>
      <c r="D524" s="54">
        <f t="shared" si="143"/>
        <v>600</v>
      </c>
      <c r="E524" s="54">
        <f t="shared" si="143"/>
        <v>10175</v>
      </c>
      <c r="F524" s="54">
        <f t="shared" si="143"/>
        <v>385</v>
      </c>
      <c r="G524" s="54">
        <f t="shared" si="143"/>
        <v>0</v>
      </c>
      <c r="H524" s="54">
        <f t="shared" si="143"/>
        <v>0</v>
      </c>
      <c r="I524" s="89"/>
      <c r="J524" s="70"/>
    </row>
    <row r="525" spans="1:10" s="30" customFormat="1">
      <c r="A525" s="26">
        <v>488</v>
      </c>
      <c r="B525" s="58" t="s">
        <v>75</v>
      </c>
      <c r="C525" s="69">
        <f>SUM(C537,C823,C850,C1037)</f>
        <v>188484.61899999998</v>
      </c>
      <c r="D525" s="69">
        <f t="shared" ref="D525:H525" si="144">SUM(D526:D528)</f>
        <v>13736.718999999999</v>
      </c>
      <c r="E525" s="69">
        <f t="shared" si="144"/>
        <v>28506.1</v>
      </c>
      <c r="F525" s="69">
        <f t="shared" si="144"/>
        <v>33993</v>
      </c>
      <c r="G525" s="69">
        <f t="shared" si="144"/>
        <v>102142.2</v>
      </c>
      <c r="H525" s="69">
        <f t="shared" si="144"/>
        <v>10006.299999999999</v>
      </c>
      <c r="I525" s="62">
        <v>9.5</v>
      </c>
      <c r="J525" s="70"/>
    </row>
    <row r="526" spans="1:10" s="30" customFormat="1">
      <c r="A526" s="26">
        <v>489</v>
      </c>
      <c r="B526" s="60" t="s">
        <v>9</v>
      </c>
      <c r="C526" s="54">
        <f t="shared" ref="C526:H526" si="145">SUM(C538,C824,C851+C1038)</f>
        <v>134613.5</v>
      </c>
      <c r="D526" s="54">
        <f t="shared" si="145"/>
        <v>0</v>
      </c>
      <c r="E526" s="54">
        <f t="shared" si="145"/>
        <v>9662.7999999999993</v>
      </c>
      <c r="F526" s="54">
        <f t="shared" si="145"/>
        <v>26734.9</v>
      </c>
      <c r="G526" s="54">
        <f t="shared" si="145"/>
        <v>95175.7</v>
      </c>
      <c r="H526" s="54">
        <f t="shared" si="145"/>
        <v>3039.8</v>
      </c>
      <c r="I526" s="89">
        <v>3</v>
      </c>
      <c r="J526" s="70"/>
    </row>
    <row r="527" spans="1:10" s="30" customFormat="1">
      <c r="A527" s="26">
        <v>490</v>
      </c>
      <c r="B527" s="60" t="s">
        <v>10</v>
      </c>
      <c r="C527" s="54">
        <f t="shared" ref="C527:H527" si="146">SUM(C539,C825,C852,C1039)</f>
        <v>44171.118999999992</v>
      </c>
      <c r="D527" s="54">
        <f t="shared" si="146"/>
        <v>13736.718999999999</v>
      </c>
      <c r="E527" s="54">
        <f t="shared" si="146"/>
        <v>9143.2999999999993</v>
      </c>
      <c r="F527" s="54">
        <f t="shared" si="146"/>
        <v>7258.1</v>
      </c>
      <c r="G527" s="54">
        <f t="shared" si="146"/>
        <v>6966.5</v>
      </c>
      <c r="H527" s="54">
        <f t="shared" si="146"/>
        <v>6966.5</v>
      </c>
      <c r="I527" s="89">
        <v>100</v>
      </c>
      <c r="J527" s="70"/>
    </row>
    <row r="528" spans="1:10" s="30" customFormat="1">
      <c r="A528" s="26">
        <v>491</v>
      </c>
      <c r="B528" s="60" t="s">
        <v>51</v>
      </c>
      <c r="C528" s="54">
        <f t="shared" ref="C528:H528" si="147">SUM(C853)</f>
        <v>9700</v>
      </c>
      <c r="D528" s="54">
        <f t="shared" si="147"/>
        <v>0</v>
      </c>
      <c r="E528" s="54">
        <f>SUM(E853)</f>
        <v>9700</v>
      </c>
      <c r="F528" s="54">
        <f t="shared" si="147"/>
        <v>0</v>
      </c>
      <c r="G528" s="54">
        <f t="shared" si="147"/>
        <v>0</v>
      </c>
      <c r="H528" s="54">
        <f t="shared" si="147"/>
        <v>0</v>
      </c>
      <c r="I528" s="89"/>
      <c r="J528" s="70"/>
    </row>
    <row r="529" spans="1:10" s="30" customFormat="1">
      <c r="A529" s="26">
        <v>492</v>
      </c>
      <c r="B529" s="103" t="s">
        <v>76</v>
      </c>
      <c r="C529" s="69">
        <f>SUM(C530:C532)</f>
        <v>8623.0560000000005</v>
      </c>
      <c r="D529" s="69">
        <f t="shared" ref="D529:H529" si="148">SUM(D530:D532)</f>
        <v>1014.6559999999999</v>
      </c>
      <c r="E529" s="69">
        <f t="shared" si="148"/>
        <v>945</v>
      </c>
      <c r="F529" s="69">
        <f t="shared" si="148"/>
        <v>973.7</v>
      </c>
      <c r="G529" s="69">
        <f t="shared" si="148"/>
        <v>4605.63</v>
      </c>
      <c r="H529" s="69">
        <f t="shared" si="148"/>
        <v>1468.43</v>
      </c>
      <c r="I529" s="62">
        <v>0</v>
      </c>
      <c r="J529" s="70"/>
    </row>
    <row r="530" spans="1:10" s="30" customFormat="1">
      <c r="A530" s="26">
        <v>493</v>
      </c>
      <c r="B530" s="60" t="s">
        <v>9</v>
      </c>
      <c r="C530" s="54">
        <f t="shared" ref="C530:H530" si="149">SUM(C805)</f>
        <v>459.9</v>
      </c>
      <c r="D530" s="54">
        <f t="shared" si="149"/>
        <v>0</v>
      </c>
      <c r="E530" s="54">
        <f t="shared" si="149"/>
        <v>0</v>
      </c>
      <c r="F530" s="54">
        <f t="shared" si="149"/>
        <v>121.5</v>
      </c>
      <c r="G530" s="54">
        <f t="shared" si="149"/>
        <v>119.2</v>
      </c>
      <c r="H530" s="54">
        <f t="shared" si="149"/>
        <v>119.2</v>
      </c>
      <c r="I530" s="89">
        <v>88.3</v>
      </c>
      <c r="J530" s="70"/>
    </row>
    <row r="531" spans="1:10" s="30" customFormat="1">
      <c r="A531" s="26">
        <v>494</v>
      </c>
      <c r="B531" s="60" t="s">
        <v>10</v>
      </c>
      <c r="C531" s="54">
        <f>SUM(C804,C961+C794)</f>
        <v>6703.1560000000009</v>
      </c>
      <c r="D531" s="54">
        <f t="shared" ref="D531:F531" si="150">SUM(D804,D961+D794)</f>
        <v>414.65600000000001</v>
      </c>
      <c r="E531" s="54">
        <f t="shared" si="150"/>
        <v>470</v>
      </c>
      <c r="F531" s="54">
        <f t="shared" si="150"/>
        <v>467.2</v>
      </c>
      <c r="G531" s="54">
        <f>SUM(G804,G961+G794+G847)</f>
        <v>4486.43</v>
      </c>
      <c r="H531" s="54">
        <f>SUM(H804,H961+H794+H847)</f>
        <v>1349.23</v>
      </c>
      <c r="I531" s="89">
        <v>87.4</v>
      </c>
      <c r="J531" s="70"/>
    </row>
    <row r="532" spans="1:10" s="6" customFormat="1">
      <c r="A532" s="26">
        <v>495</v>
      </c>
      <c r="B532" s="60" t="s">
        <v>51</v>
      </c>
      <c r="C532" s="54">
        <f t="shared" ref="C532:H532" si="151">SUM(C1084)</f>
        <v>1460</v>
      </c>
      <c r="D532" s="54">
        <f t="shared" si="151"/>
        <v>600</v>
      </c>
      <c r="E532" s="54">
        <f t="shared" si="151"/>
        <v>475</v>
      </c>
      <c r="F532" s="54">
        <f t="shared" si="151"/>
        <v>385</v>
      </c>
      <c r="G532" s="54">
        <f t="shared" si="151"/>
        <v>0</v>
      </c>
      <c r="H532" s="54">
        <f t="shared" si="151"/>
        <v>0</v>
      </c>
      <c r="I532" s="89">
        <v>0</v>
      </c>
      <c r="J532" s="70"/>
    </row>
    <row r="533" spans="1:10" s="6" customFormat="1" ht="13.5">
      <c r="A533" s="26">
        <v>496</v>
      </c>
      <c r="B533" s="136" t="s">
        <v>337</v>
      </c>
      <c r="C533" s="222"/>
      <c r="D533" s="222"/>
      <c r="E533" s="222"/>
      <c r="F533" s="222"/>
      <c r="G533" s="222"/>
      <c r="H533" s="223"/>
      <c r="I533" s="223"/>
      <c r="J533" s="54"/>
    </row>
    <row r="534" spans="1:10" s="6" customFormat="1">
      <c r="A534" s="26">
        <v>497</v>
      </c>
      <c r="B534" s="103" t="s">
        <v>9</v>
      </c>
      <c r="C534" s="137">
        <f t="shared" ref="C534:H534" si="152">SUM(C538)</f>
        <v>98215.8</v>
      </c>
      <c r="D534" s="137">
        <f t="shared" si="152"/>
        <v>0</v>
      </c>
      <c r="E534" s="137">
        <f t="shared" si="152"/>
        <v>0</v>
      </c>
      <c r="F534" s="137">
        <f t="shared" si="152"/>
        <v>0</v>
      </c>
      <c r="G534" s="137">
        <f t="shared" si="152"/>
        <v>95175.7</v>
      </c>
      <c r="H534" s="137">
        <f t="shared" si="152"/>
        <v>3039.8</v>
      </c>
      <c r="I534" s="137">
        <v>3</v>
      </c>
      <c r="J534" s="65"/>
    </row>
    <row r="535" spans="1:10" s="30" customFormat="1">
      <c r="A535" s="26">
        <v>498</v>
      </c>
      <c r="B535" s="103" t="s">
        <v>10</v>
      </c>
      <c r="C535" s="137">
        <f t="shared" ref="C535:H535" si="153">SUM(C539,C794)</f>
        <v>43448.959999999992</v>
      </c>
      <c r="D535" s="137">
        <f t="shared" si="153"/>
        <v>11304.859999999999</v>
      </c>
      <c r="E535" s="137">
        <f t="shared" si="153"/>
        <v>7028.3</v>
      </c>
      <c r="F535" s="137">
        <f t="shared" si="153"/>
        <v>6239.2</v>
      </c>
      <c r="G535" s="137">
        <f>SUM(G539,G794)</f>
        <v>10810.1</v>
      </c>
      <c r="H535" s="137">
        <f t="shared" si="153"/>
        <v>7866.5</v>
      </c>
      <c r="I535" s="137">
        <v>91</v>
      </c>
      <c r="J535" s="65"/>
    </row>
    <row r="536" spans="1:10" s="30" customFormat="1">
      <c r="A536" s="26">
        <v>499</v>
      </c>
      <c r="B536" s="333" t="s">
        <v>97</v>
      </c>
      <c r="C536" s="334"/>
      <c r="D536" s="334"/>
      <c r="E536" s="334"/>
      <c r="F536" s="334"/>
      <c r="G536" s="334"/>
      <c r="H536" s="335"/>
      <c r="I536" s="255"/>
      <c r="J536" s="65"/>
    </row>
    <row r="537" spans="1:10" s="30" customFormat="1" ht="25.5">
      <c r="A537" s="26">
        <v>500</v>
      </c>
      <c r="B537" s="71" t="s">
        <v>98</v>
      </c>
      <c r="C537" s="69">
        <f t="shared" ref="C537:H537" si="154">SUM(C538:C539)</f>
        <v>136539.204</v>
      </c>
      <c r="D537" s="69">
        <f t="shared" si="154"/>
        <v>11120.103999999999</v>
      </c>
      <c r="E537" s="69">
        <f t="shared" si="154"/>
        <v>7028.3</v>
      </c>
      <c r="F537" s="69">
        <f t="shared" si="154"/>
        <v>6142</v>
      </c>
      <c r="G537" s="69">
        <f t="shared" si="154"/>
        <v>102142.2</v>
      </c>
      <c r="H537" s="69">
        <f t="shared" si="154"/>
        <v>10006.299999999999</v>
      </c>
      <c r="I537" s="69">
        <v>9.5</v>
      </c>
      <c r="J537" s="70"/>
    </row>
    <row r="538" spans="1:10" s="30" customFormat="1">
      <c r="A538" s="26">
        <v>501</v>
      </c>
      <c r="B538" s="60" t="s">
        <v>9</v>
      </c>
      <c r="C538" s="54">
        <f t="shared" ref="C538:I538" si="155">SUM(C542,C780)</f>
        <v>98215.8</v>
      </c>
      <c r="D538" s="54">
        <f t="shared" si="155"/>
        <v>0</v>
      </c>
      <c r="E538" s="54">
        <f t="shared" si="155"/>
        <v>0</v>
      </c>
      <c r="F538" s="54"/>
      <c r="G538" s="54">
        <f t="shared" si="155"/>
        <v>95175.7</v>
      </c>
      <c r="H538" s="54">
        <f t="shared" si="155"/>
        <v>3039.8</v>
      </c>
      <c r="I538" s="54">
        <f t="shared" si="155"/>
        <v>0.3</v>
      </c>
      <c r="J538" s="254"/>
    </row>
    <row r="539" spans="1:10" s="30" customFormat="1">
      <c r="A539" s="26">
        <v>502</v>
      </c>
      <c r="B539" s="60" t="s">
        <v>10</v>
      </c>
      <c r="C539" s="54">
        <f>SUM(C543,C781)</f>
        <v>38323.403999999995</v>
      </c>
      <c r="D539" s="54">
        <f t="shared" ref="D539:H539" si="156">SUM(D543,D781)</f>
        <v>11120.103999999999</v>
      </c>
      <c r="E539" s="54">
        <f t="shared" si="156"/>
        <v>7028.3</v>
      </c>
      <c r="F539" s="54">
        <f t="shared" si="156"/>
        <v>6142</v>
      </c>
      <c r="G539" s="54">
        <f t="shared" si="156"/>
        <v>6966.5</v>
      </c>
      <c r="H539" s="54">
        <f t="shared" si="156"/>
        <v>6966.5</v>
      </c>
      <c r="I539" s="54">
        <v>0</v>
      </c>
      <c r="J539" s="254"/>
    </row>
    <row r="540" spans="1:10" s="30" customFormat="1">
      <c r="A540" s="26">
        <v>503</v>
      </c>
      <c r="B540" s="333" t="s">
        <v>99</v>
      </c>
      <c r="C540" s="334"/>
      <c r="D540" s="334"/>
      <c r="E540" s="334"/>
      <c r="F540" s="334"/>
      <c r="G540" s="334"/>
      <c r="H540" s="335"/>
      <c r="I540" s="255"/>
      <c r="J540" s="254"/>
    </row>
    <row r="541" spans="1:10" s="30" customFormat="1" ht="51">
      <c r="A541" s="26">
        <v>504</v>
      </c>
      <c r="B541" s="72" t="s">
        <v>500</v>
      </c>
      <c r="C541" s="69">
        <f>SUM(C542:C543)</f>
        <v>135539.204</v>
      </c>
      <c r="D541" s="69">
        <f t="shared" ref="D541:H541" si="157">SUM(D542:D543)</f>
        <v>10120.103999999999</v>
      </c>
      <c r="E541" s="69">
        <f t="shared" si="157"/>
        <v>7028.3</v>
      </c>
      <c r="F541" s="69">
        <f t="shared" si="157"/>
        <v>6142</v>
      </c>
      <c r="G541" s="69">
        <f t="shared" si="157"/>
        <v>102142.2</v>
      </c>
      <c r="H541" s="69">
        <f t="shared" si="157"/>
        <v>10006.299999999999</v>
      </c>
      <c r="I541" s="69">
        <v>10</v>
      </c>
      <c r="J541" s="314" t="s">
        <v>680</v>
      </c>
    </row>
    <row r="542" spans="1:10" s="30" customFormat="1">
      <c r="A542" s="26">
        <v>505</v>
      </c>
      <c r="B542" s="73" t="s">
        <v>9</v>
      </c>
      <c r="C542" s="59">
        <f>SUM(D542:I542)</f>
        <v>98215.8</v>
      </c>
      <c r="D542" s="59"/>
      <c r="E542" s="59">
        <v>0</v>
      </c>
      <c r="F542" s="59"/>
      <c r="G542" s="59">
        <v>95175.7</v>
      </c>
      <c r="H542" s="74">
        <v>3039.8</v>
      </c>
      <c r="I542" s="74">
        <v>0.3</v>
      </c>
      <c r="J542" s="315"/>
    </row>
    <row r="543" spans="1:10" s="30" customFormat="1" ht="56.25" customHeight="1">
      <c r="A543" s="26">
        <v>506</v>
      </c>
      <c r="B543" s="73" t="s">
        <v>10</v>
      </c>
      <c r="C543" s="69">
        <f>SUM(D543:I543)</f>
        <v>37323.403999999995</v>
      </c>
      <c r="D543" s="54">
        <v>10120.103999999999</v>
      </c>
      <c r="E543" s="61">
        <v>7028.3</v>
      </c>
      <c r="F543" s="61">
        <v>6142</v>
      </c>
      <c r="G543" s="61">
        <v>6966.5</v>
      </c>
      <c r="H543" s="57">
        <v>6966.5</v>
      </c>
      <c r="I543" s="57">
        <v>100</v>
      </c>
      <c r="J543" s="316"/>
    </row>
    <row r="544" spans="1:10" s="6" customFormat="1" ht="21.75" customHeight="1">
      <c r="A544" s="26">
        <v>507</v>
      </c>
      <c r="B544" s="60" t="s">
        <v>51</v>
      </c>
      <c r="C544" s="61"/>
      <c r="D544" s="61"/>
      <c r="E544" s="61"/>
      <c r="F544" s="61"/>
      <c r="G544" s="61"/>
      <c r="H544" s="66"/>
      <c r="I544" s="66"/>
      <c r="J544" s="220"/>
    </row>
    <row r="545" spans="1:10" s="6" customFormat="1" ht="51" hidden="1">
      <c r="A545" s="26">
        <v>508</v>
      </c>
      <c r="B545" s="73" t="s">
        <v>166</v>
      </c>
      <c r="C545" s="61">
        <v>2424</v>
      </c>
      <c r="D545" s="61">
        <v>2424</v>
      </c>
      <c r="E545" s="61"/>
      <c r="F545" s="61"/>
      <c r="G545" s="61"/>
      <c r="H545" s="66"/>
      <c r="I545" s="66"/>
      <c r="J545" s="65"/>
    </row>
    <row r="546" spans="1:10" s="6" customFormat="1" hidden="1">
      <c r="A546" s="26">
        <v>509</v>
      </c>
      <c r="B546" s="73" t="s">
        <v>10</v>
      </c>
      <c r="C546" s="61">
        <v>2424</v>
      </c>
      <c r="D546" s="61">
        <v>2424</v>
      </c>
      <c r="E546" s="61"/>
      <c r="F546" s="61"/>
      <c r="G546" s="61"/>
      <c r="H546" s="66"/>
      <c r="I546" s="66"/>
      <c r="J546" s="65"/>
    </row>
    <row r="547" spans="1:10" s="6" customFormat="1" ht="51" hidden="1">
      <c r="A547" s="26">
        <v>510</v>
      </c>
      <c r="B547" s="73" t="s">
        <v>167</v>
      </c>
      <c r="C547" s="61">
        <v>2000</v>
      </c>
      <c r="D547" s="61"/>
      <c r="E547" s="61">
        <v>2000</v>
      </c>
      <c r="F547" s="61"/>
      <c r="G547" s="61"/>
      <c r="H547" s="66"/>
      <c r="I547" s="66"/>
      <c r="J547" s="65"/>
    </row>
    <row r="548" spans="1:10" s="6" customFormat="1" hidden="1">
      <c r="A548" s="26">
        <v>511</v>
      </c>
      <c r="B548" s="73" t="s">
        <v>10</v>
      </c>
      <c r="C548" s="61">
        <v>2000</v>
      </c>
      <c r="D548" s="61"/>
      <c r="E548" s="61">
        <v>2000</v>
      </c>
      <c r="F548" s="61"/>
      <c r="G548" s="61"/>
      <c r="H548" s="66"/>
      <c r="I548" s="66"/>
      <c r="J548" s="65"/>
    </row>
    <row r="549" spans="1:10" s="6" customFormat="1" ht="25.5" hidden="1">
      <c r="A549" s="26">
        <v>512</v>
      </c>
      <c r="B549" s="73" t="s">
        <v>168</v>
      </c>
      <c r="C549" s="52">
        <v>130000</v>
      </c>
      <c r="D549" s="54"/>
      <c r="E549" s="52">
        <v>130000</v>
      </c>
      <c r="F549" s="52"/>
      <c r="G549" s="52"/>
      <c r="H549" s="54"/>
      <c r="I549" s="54"/>
      <c r="J549" s="54"/>
    </row>
    <row r="550" spans="1:10" s="6" customFormat="1" hidden="1">
      <c r="A550" s="26">
        <v>513</v>
      </c>
      <c r="B550" s="127" t="s">
        <v>9</v>
      </c>
      <c r="C550" s="61">
        <v>123500</v>
      </c>
      <c r="D550" s="61"/>
      <c r="E550" s="124">
        <v>123500</v>
      </c>
      <c r="F550" s="124"/>
      <c r="G550" s="61"/>
      <c r="H550" s="66"/>
      <c r="I550" s="66"/>
      <c r="J550" s="125"/>
    </row>
    <row r="551" spans="1:10" s="6" customFormat="1" hidden="1">
      <c r="A551" s="26">
        <v>514</v>
      </c>
      <c r="B551" s="127" t="s">
        <v>10</v>
      </c>
      <c r="C551" s="61">
        <v>6500</v>
      </c>
      <c r="D551" s="61"/>
      <c r="E551" s="61">
        <v>6500</v>
      </c>
      <c r="F551" s="61"/>
      <c r="G551" s="61"/>
      <c r="H551" s="66"/>
      <c r="I551" s="66"/>
      <c r="J551" s="125"/>
    </row>
    <row r="552" spans="1:10" s="6" customFormat="1" ht="76.5" hidden="1">
      <c r="A552" s="26">
        <v>515</v>
      </c>
      <c r="B552" s="138" t="s">
        <v>169</v>
      </c>
      <c r="C552" s="51">
        <v>1833.7</v>
      </c>
      <c r="D552" s="51"/>
      <c r="E552" s="51"/>
      <c r="F552" s="51">
        <v>1634</v>
      </c>
      <c r="G552" s="51">
        <v>200</v>
      </c>
      <c r="H552" s="53"/>
      <c r="I552" s="53"/>
      <c r="J552" s="54"/>
    </row>
    <row r="553" spans="1:10" s="6" customFormat="1" hidden="1">
      <c r="A553" s="26">
        <v>516</v>
      </c>
      <c r="B553" s="127" t="s">
        <v>10</v>
      </c>
      <c r="C553" s="61">
        <v>1834</v>
      </c>
      <c r="D553" s="61"/>
      <c r="E553" s="61"/>
      <c r="F553" s="61">
        <v>1634</v>
      </c>
      <c r="G553" s="61">
        <v>200</v>
      </c>
      <c r="H553" s="66"/>
      <c r="I553" s="66"/>
      <c r="J553" s="125"/>
    </row>
    <row r="554" spans="1:10" s="6" customFormat="1" ht="51" hidden="1">
      <c r="A554" s="26">
        <v>517</v>
      </c>
      <c r="B554" s="139" t="s">
        <v>170</v>
      </c>
      <c r="C554" s="47">
        <v>32390</v>
      </c>
      <c r="D554" s="140"/>
      <c r="E554" s="47"/>
      <c r="F554" s="47"/>
      <c r="G554" s="47"/>
      <c r="H554" s="47">
        <v>32390</v>
      </c>
      <c r="I554" s="47"/>
      <c r="J554" s="54"/>
    </row>
    <row r="555" spans="1:10" s="6" customFormat="1" hidden="1">
      <c r="A555" s="26">
        <v>518</v>
      </c>
      <c r="B555" s="127" t="s">
        <v>9</v>
      </c>
      <c r="C555" s="61">
        <v>30770.3</v>
      </c>
      <c r="D555" s="61"/>
      <c r="E555" s="124"/>
      <c r="F555" s="124"/>
      <c r="G555" s="61"/>
      <c r="H555" s="66">
        <v>30770.3</v>
      </c>
      <c r="I555" s="66"/>
      <c r="J555" s="125"/>
    </row>
    <row r="556" spans="1:10" s="6" customFormat="1" hidden="1">
      <c r="A556" s="26">
        <v>519</v>
      </c>
      <c r="B556" s="127" t="s">
        <v>10</v>
      </c>
      <c r="C556" s="61">
        <v>1619.7</v>
      </c>
      <c r="D556" s="61"/>
      <c r="E556" s="61"/>
      <c r="F556" s="61"/>
      <c r="G556" s="61"/>
      <c r="H556" s="66">
        <v>1619.7</v>
      </c>
      <c r="I556" s="66"/>
      <c r="J556" s="125"/>
    </row>
    <row r="557" spans="1:10" s="6" customFormat="1" ht="76.5" hidden="1">
      <c r="A557" s="26">
        <v>520</v>
      </c>
      <c r="B557" s="141" t="s">
        <v>171</v>
      </c>
      <c r="C557" s="61">
        <v>1000</v>
      </c>
      <c r="D557" s="61"/>
      <c r="E557" s="61"/>
      <c r="F557" s="61"/>
      <c r="G557" s="61">
        <v>1000</v>
      </c>
      <c r="H557" s="66"/>
      <c r="I557" s="66"/>
      <c r="J557" s="65"/>
    </row>
    <row r="558" spans="1:10" s="6" customFormat="1" hidden="1">
      <c r="A558" s="26">
        <v>521</v>
      </c>
      <c r="B558" s="127" t="s">
        <v>10</v>
      </c>
      <c r="C558" s="61">
        <v>1000</v>
      </c>
      <c r="D558" s="61"/>
      <c r="E558" s="61"/>
      <c r="F558" s="61"/>
      <c r="G558" s="61">
        <v>1000</v>
      </c>
      <c r="H558" s="66"/>
      <c r="I558" s="66"/>
      <c r="J558" s="125"/>
    </row>
    <row r="559" spans="1:10" s="6" customFormat="1" ht="51" hidden="1">
      <c r="A559" s="26">
        <v>522</v>
      </c>
      <c r="B559" s="139" t="s">
        <v>172</v>
      </c>
      <c r="C559" s="47">
        <v>3000</v>
      </c>
      <c r="D559" s="140"/>
      <c r="E559" s="47"/>
      <c r="F559" s="47"/>
      <c r="G559" s="47"/>
      <c r="H559" s="142">
        <v>3000</v>
      </c>
      <c r="I559" s="142"/>
      <c r="J559" s="54"/>
    </row>
    <row r="560" spans="1:10" s="6" customFormat="1" hidden="1">
      <c r="A560" s="26">
        <v>523</v>
      </c>
      <c r="B560" s="127" t="s">
        <v>9</v>
      </c>
      <c r="C560" s="61">
        <v>2850</v>
      </c>
      <c r="D560" s="61"/>
      <c r="E560" s="124"/>
      <c r="F560" s="124"/>
      <c r="G560" s="61"/>
      <c r="H560" s="66">
        <v>3850</v>
      </c>
      <c r="I560" s="66"/>
      <c r="J560" s="125"/>
    </row>
    <row r="561" spans="1:10" s="6" customFormat="1" hidden="1">
      <c r="A561" s="26">
        <v>524</v>
      </c>
      <c r="B561" s="127" t="s">
        <v>10</v>
      </c>
      <c r="C561" s="61">
        <v>150</v>
      </c>
      <c r="D561" s="61"/>
      <c r="E561" s="61"/>
      <c r="F561" s="61"/>
      <c r="G561" s="61"/>
      <c r="H561" s="66">
        <v>150</v>
      </c>
      <c r="I561" s="66"/>
      <c r="J561" s="125"/>
    </row>
    <row r="562" spans="1:10" s="6" customFormat="1" ht="76.5" hidden="1">
      <c r="A562" s="26">
        <v>525</v>
      </c>
      <c r="B562" s="141" t="s">
        <v>173</v>
      </c>
      <c r="C562" s="61">
        <v>1000</v>
      </c>
      <c r="D562" s="61"/>
      <c r="E562" s="61"/>
      <c r="F562" s="61"/>
      <c r="G562" s="61">
        <v>1000</v>
      </c>
      <c r="H562" s="66"/>
      <c r="I562" s="66"/>
      <c r="J562" s="65"/>
    </row>
    <row r="563" spans="1:10" s="6" customFormat="1" hidden="1">
      <c r="A563" s="26">
        <v>526</v>
      </c>
      <c r="B563" s="127" t="s">
        <v>10</v>
      </c>
      <c r="C563" s="61">
        <v>1000</v>
      </c>
      <c r="D563" s="61"/>
      <c r="E563" s="61"/>
      <c r="F563" s="61"/>
      <c r="G563" s="61">
        <v>1000</v>
      </c>
      <c r="H563" s="66"/>
      <c r="I563" s="66"/>
      <c r="J563" s="125"/>
    </row>
    <row r="564" spans="1:10" s="6" customFormat="1" ht="51" hidden="1">
      <c r="A564" s="26">
        <v>527</v>
      </c>
      <c r="B564" s="139" t="s">
        <v>174</v>
      </c>
      <c r="C564" s="47">
        <v>3000</v>
      </c>
      <c r="D564" s="140"/>
      <c r="E564" s="47"/>
      <c r="F564" s="47"/>
      <c r="G564" s="47"/>
      <c r="H564" s="142">
        <v>3000</v>
      </c>
      <c r="I564" s="142"/>
      <c r="J564" s="54"/>
    </row>
    <row r="565" spans="1:10" s="6" customFormat="1" hidden="1">
      <c r="A565" s="26">
        <v>528</v>
      </c>
      <c r="B565" s="127" t="s">
        <v>9</v>
      </c>
      <c r="C565" s="61">
        <v>2850</v>
      </c>
      <c r="D565" s="61"/>
      <c r="E565" s="124"/>
      <c r="F565" s="124"/>
      <c r="G565" s="61"/>
      <c r="H565" s="66">
        <v>2850</v>
      </c>
      <c r="I565" s="66"/>
      <c r="J565" s="125"/>
    </row>
    <row r="566" spans="1:10" s="6" customFormat="1" hidden="1">
      <c r="A566" s="26">
        <v>529</v>
      </c>
      <c r="B566" s="127" t="s">
        <v>10</v>
      </c>
      <c r="C566" s="61">
        <v>150</v>
      </c>
      <c r="D566" s="61"/>
      <c r="E566" s="61"/>
      <c r="F566" s="61"/>
      <c r="G566" s="61"/>
      <c r="H566" s="66">
        <v>150</v>
      </c>
      <c r="I566" s="66"/>
      <c r="J566" s="125"/>
    </row>
    <row r="567" spans="1:10" s="6" customFormat="1" ht="76.5" hidden="1">
      <c r="A567" s="26">
        <v>530</v>
      </c>
      <c r="B567" s="141" t="s">
        <v>175</v>
      </c>
      <c r="C567" s="61">
        <v>1000</v>
      </c>
      <c r="D567" s="61"/>
      <c r="E567" s="61"/>
      <c r="F567" s="61"/>
      <c r="G567" s="61"/>
      <c r="H567" s="66">
        <v>1000</v>
      </c>
      <c r="I567" s="66"/>
      <c r="J567" s="65"/>
    </row>
    <row r="568" spans="1:10" s="6" customFormat="1" hidden="1">
      <c r="A568" s="26">
        <v>531</v>
      </c>
      <c r="B568" s="127" t="s">
        <v>10</v>
      </c>
      <c r="C568" s="61">
        <v>1000</v>
      </c>
      <c r="D568" s="61"/>
      <c r="E568" s="61"/>
      <c r="F568" s="61"/>
      <c r="G568" s="61"/>
      <c r="H568" s="66">
        <v>1000</v>
      </c>
      <c r="I568" s="66"/>
      <c r="J568" s="125"/>
    </row>
    <row r="569" spans="1:10" s="6" customFormat="1" ht="36.75" hidden="1" customHeight="1">
      <c r="A569" s="26">
        <v>532</v>
      </c>
      <c r="B569" s="143" t="s">
        <v>176</v>
      </c>
      <c r="C569" s="61">
        <v>1417</v>
      </c>
      <c r="D569" s="61"/>
      <c r="E569" s="61"/>
      <c r="F569" s="61"/>
      <c r="G569" s="61">
        <v>1217</v>
      </c>
      <c r="H569" s="66">
        <v>200</v>
      </c>
      <c r="I569" s="66"/>
      <c r="J569" s="65"/>
    </row>
    <row r="570" spans="1:10" s="6" customFormat="1" hidden="1">
      <c r="A570" s="26">
        <v>533</v>
      </c>
      <c r="B570" s="127" t="s">
        <v>10</v>
      </c>
      <c r="C570" s="61">
        <v>1417</v>
      </c>
      <c r="D570" s="61"/>
      <c r="E570" s="61"/>
      <c r="F570" s="61"/>
      <c r="G570" s="61">
        <v>1217</v>
      </c>
      <c r="H570" s="66">
        <v>200</v>
      </c>
      <c r="I570" s="66"/>
      <c r="J570" s="125"/>
    </row>
    <row r="571" spans="1:10" s="6" customFormat="1" ht="25.5" hidden="1">
      <c r="A571" s="26">
        <v>534</v>
      </c>
      <c r="B571" s="144" t="s">
        <v>177</v>
      </c>
      <c r="C571" s="145">
        <v>6096.3869999999997</v>
      </c>
      <c r="D571" s="112">
        <v>1100</v>
      </c>
      <c r="E571" s="112">
        <v>1000</v>
      </c>
      <c r="F571" s="112">
        <v>1000</v>
      </c>
      <c r="G571" s="112">
        <v>1000</v>
      </c>
      <c r="H571" s="146">
        <v>1996.3869999999999</v>
      </c>
      <c r="I571" s="146"/>
      <c r="J571" s="128"/>
    </row>
    <row r="572" spans="1:10" s="6" customFormat="1" hidden="1">
      <c r="A572" s="26">
        <v>535</v>
      </c>
      <c r="B572" s="73" t="s">
        <v>178</v>
      </c>
      <c r="C572" s="108">
        <v>1000</v>
      </c>
      <c r="D572" s="128"/>
      <c r="E572" s="108">
        <v>1000</v>
      </c>
      <c r="F572" s="128"/>
      <c r="G572" s="128"/>
      <c r="H572" s="147"/>
      <c r="I572" s="147"/>
      <c r="J572" s="128"/>
    </row>
    <row r="573" spans="1:10" s="6" customFormat="1" hidden="1">
      <c r="A573" s="26">
        <v>536</v>
      </c>
      <c r="B573" s="60" t="s">
        <v>10</v>
      </c>
      <c r="C573" s="61">
        <v>1000</v>
      </c>
      <c r="D573" s="54"/>
      <c r="E573" s="61">
        <v>1000</v>
      </c>
      <c r="F573" s="54"/>
      <c r="G573" s="54"/>
      <c r="H573" s="57"/>
      <c r="I573" s="57"/>
      <c r="J573" s="65"/>
    </row>
    <row r="574" spans="1:10" s="6" customFormat="1" hidden="1">
      <c r="A574" s="26">
        <v>537</v>
      </c>
      <c r="B574" s="73" t="s">
        <v>179</v>
      </c>
      <c r="C574" s="128">
        <v>97.52</v>
      </c>
      <c r="D574" s="128">
        <v>97.52</v>
      </c>
      <c r="E574" s="128"/>
      <c r="F574" s="128"/>
      <c r="G574" s="128"/>
      <c r="H574" s="147"/>
      <c r="I574" s="147"/>
      <c r="J574" s="128"/>
    </row>
    <row r="575" spans="1:10" s="6" customFormat="1" hidden="1">
      <c r="A575" s="26">
        <v>538</v>
      </c>
      <c r="B575" s="60" t="s">
        <v>10</v>
      </c>
      <c r="C575" s="54">
        <v>97.52</v>
      </c>
      <c r="D575" s="54">
        <v>97.52</v>
      </c>
      <c r="E575" s="54"/>
      <c r="F575" s="54"/>
      <c r="G575" s="54"/>
      <c r="H575" s="57"/>
      <c r="I575" s="57"/>
      <c r="J575" s="65"/>
    </row>
    <row r="576" spans="1:10" s="6" customFormat="1" hidden="1">
      <c r="A576" s="26">
        <v>539</v>
      </c>
      <c r="B576" s="73" t="s">
        <v>180</v>
      </c>
      <c r="C576" s="128">
        <v>1002.48</v>
      </c>
      <c r="D576" s="128">
        <v>1002.48</v>
      </c>
      <c r="E576" s="128"/>
      <c r="F576" s="128"/>
      <c r="G576" s="128"/>
      <c r="H576" s="147"/>
      <c r="I576" s="147"/>
      <c r="J576" s="128"/>
    </row>
    <row r="577" spans="1:10" s="6" customFormat="1" hidden="1">
      <c r="A577" s="26">
        <v>540</v>
      </c>
      <c r="B577" s="60" t="s">
        <v>10</v>
      </c>
      <c r="C577" s="54">
        <v>1002.48</v>
      </c>
      <c r="D577" s="54">
        <v>1002.48</v>
      </c>
      <c r="E577" s="54"/>
      <c r="F577" s="54"/>
      <c r="G577" s="54"/>
      <c r="H577" s="57"/>
      <c r="I577" s="57"/>
      <c r="J577" s="65"/>
    </row>
    <row r="578" spans="1:10" s="6" customFormat="1" ht="16.5" hidden="1" customHeight="1">
      <c r="A578" s="26">
        <v>541</v>
      </c>
      <c r="B578" s="73" t="s">
        <v>194</v>
      </c>
      <c r="C578" s="48">
        <v>2881</v>
      </c>
      <c r="D578" s="148"/>
      <c r="E578" s="48"/>
      <c r="F578" s="48">
        <v>1000</v>
      </c>
      <c r="G578" s="48">
        <v>1000</v>
      </c>
      <c r="H578" s="149">
        <v>881</v>
      </c>
      <c r="I578" s="149"/>
      <c r="J578" s="128"/>
    </row>
    <row r="579" spans="1:10" s="6" customFormat="1" hidden="1">
      <c r="A579" s="26">
        <v>542</v>
      </c>
      <c r="B579" s="60" t="s">
        <v>10</v>
      </c>
      <c r="C579" s="61">
        <v>2881</v>
      </c>
      <c r="D579" s="61"/>
      <c r="E579" s="61"/>
      <c r="F579" s="61">
        <v>1000</v>
      </c>
      <c r="G579" s="61">
        <v>1000</v>
      </c>
      <c r="H579" s="66">
        <v>881</v>
      </c>
      <c r="I579" s="66"/>
      <c r="J579" s="65"/>
    </row>
    <row r="580" spans="1:10" s="6" customFormat="1" ht="25.5" hidden="1">
      <c r="A580" s="26">
        <v>543</v>
      </c>
      <c r="B580" s="150" t="s">
        <v>195</v>
      </c>
      <c r="C580" s="128">
        <v>313.28100000000001</v>
      </c>
      <c r="D580" s="128"/>
      <c r="E580" s="128"/>
      <c r="F580" s="128"/>
      <c r="G580" s="128"/>
      <c r="H580" s="147">
        <v>313.28100000000001</v>
      </c>
      <c r="I580" s="147"/>
      <c r="J580" s="128"/>
    </row>
    <row r="581" spans="1:10" s="6" customFormat="1" hidden="1">
      <c r="A581" s="26">
        <v>544</v>
      </c>
      <c r="B581" s="60" t="s">
        <v>10</v>
      </c>
      <c r="C581" s="54">
        <v>313.28100000000001</v>
      </c>
      <c r="D581" s="54"/>
      <c r="E581" s="54"/>
      <c r="F581" s="54"/>
      <c r="G581" s="54"/>
      <c r="H581" s="57">
        <v>313.28100000000001</v>
      </c>
      <c r="I581" s="57"/>
      <c r="J581" s="65"/>
    </row>
    <row r="582" spans="1:10" s="6" customFormat="1" hidden="1">
      <c r="A582" s="26">
        <v>545</v>
      </c>
      <c r="B582" s="150" t="s">
        <v>196</v>
      </c>
      <c r="C582" s="67">
        <v>802.10599999999999</v>
      </c>
      <c r="D582" s="128"/>
      <c r="E582" s="128"/>
      <c r="F582" s="128"/>
      <c r="G582" s="128"/>
      <c r="H582" s="147">
        <v>802.10599999999999</v>
      </c>
      <c r="I582" s="147"/>
      <c r="J582" s="128"/>
    </row>
    <row r="583" spans="1:10" s="6" customFormat="1" hidden="1">
      <c r="A583" s="26">
        <v>546</v>
      </c>
      <c r="B583" s="60" t="s">
        <v>10</v>
      </c>
      <c r="C583" s="54">
        <v>802.10599999999999</v>
      </c>
      <c r="D583" s="54"/>
      <c r="E583" s="54"/>
      <c r="F583" s="54"/>
      <c r="G583" s="54"/>
      <c r="H583" s="57">
        <v>802.10599999999999</v>
      </c>
      <c r="I583" s="57"/>
      <c r="J583" s="65"/>
    </row>
    <row r="584" spans="1:10" s="6" customFormat="1" ht="25.5" hidden="1">
      <c r="A584" s="26">
        <v>547</v>
      </c>
      <c r="B584" s="151" t="s">
        <v>197</v>
      </c>
      <c r="C584" s="105">
        <v>3975.1</v>
      </c>
      <c r="D584" s="112">
        <v>633.1</v>
      </c>
      <c r="E584" s="112">
        <v>609.5</v>
      </c>
      <c r="F584" s="112">
        <v>1012.5</v>
      </c>
      <c r="G584" s="112">
        <v>1200</v>
      </c>
      <c r="H584" s="114">
        <v>520</v>
      </c>
      <c r="I584" s="114"/>
      <c r="J584" s="152"/>
    </row>
    <row r="585" spans="1:10" s="6" customFormat="1" ht="25.5" hidden="1">
      <c r="A585" s="26">
        <v>548</v>
      </c>
      <c r="B585" s="73" t="s">
        <v>198</v>
      </c>
      <c r="C585" s="108">
        <v>100</v>
      </c>
      <c r="D585" s="108"/>
      <c r="E585" s="108">
        <v>100</v>
      </c>
      <c r="F585" s="108"/>
      <c r="G585" s="108"/>
      <c r="H585" s="109"/>
      <c r="I585" s="109"/>
      <c r="J585" s="128"/>
    </row>
    <row r="586" spans="1:10" s="6" customFormat="1" hidden="1">
      <c r="A586" s="26">
        <v>549</v>
      </c>
      <c r="B586" s="127" t="s">
        <v>10</v>
      </c>
      <c r="C586" s="61">
        <v>100</v>
      </c>
      <c r="D586" s="61"/>
      <c r="E586" s="61">
        <v>100</v>
      </c>
      <c r="F586" s="61"/>
      <c r="G586" s="61"/>
      <c r="H586" s="66"/>
      <c r="I586" s="66"/>
      <c r="J586" s="125"/>
    </row>
    <row r="587" spans="1:10" s="6" customFormat="1" ht="25.5" hidden="1">
      <c r="A587" s="26">
        <v>550</v>
      </c>
      <c r="B587" s="73" t="s">
        <v>199</v>
      </c>
      <c r="C587" s="108">
        <v>250</v>
      </c>
      <c r="D587" s="108"/>
      <c r="E587" s="108"/>
      <c r="F587" s="108"/>
      <c r="G587" s="108">
        <v>250</v>
      </c>
      <c r="H587" s="109"/>
      <c r="I587" s="109"/>
      <c r="J587" s="128"/>
    </row>
    <row r="588" spans="1:10" s="6" customFormat="1" hidden="1">
      <c r="A588" s="26">
        <v>551</v>
      </c>
      <c r="B588" s="127" t="s">
        <v>10</v>
      </c>
      <c r="C588" s="61">
        <v>250</v>
      </c>
      <c r="D588" s="61"/>
      <c r="E588" s="61"/>
      <c r="F588" s="61"/>
      <c r="G588" s="61">
        <v>250</v>
      </c>
      <c r="H588" s="66"/>
      <c r="I588" s="66"/>
      <c r="J588" s="125"/>
    </row>
    <row r="589" spans="1:10" s="6" customFormat="1" ht="25.5" hidden="1">
      <c r="A589" s="26">
        <v>552</v>
      </c>
      <c r="B589" s="73" t="s">
        <v>200</v>
      </c>
      <c r="C589" s="108">
        <v>100</v>
      </c>
      <c r="D589" s="108"/>
      <c r="E589" s="108">
        <v>100</v>
      </c>
      <c r="F589" s="108"/>
      <c r="G589" s="108"/>
      <c r="H589" s="109"/>
      <c r="I589" s="109"/>
      <c r="J589" s="128"/>
    </row>
    <row r="590" spans="1:10" s="6" customFormat="1" hidden="1">
      <c r="A590" s="26">
        <v>553</v>
      </c>
      <c r="B590" s="127" t="s">
        <v>10</v>
      </c>
      <c r="C590" s="61">
        <v>100</v>
      </c>
      <c r="D590" s="61"/>
      <c r="E590" s="61">
        <v>100</v>
      </c>
      <c r="F590" s="61"/>
      <c r="G590" s="61"/>
      <c r="H590" s="66"/>
      <c r="I590" s="66"/>
      <c r="J590" s="125"/>
    </row>
    <row r="591" spans="1:10" s="6" customFormat="1" ht="25.5" hidden="1">
      <c r="A591" s="26">
        <v>554</v>
      </c>
      <c r="B591" s="73" t="s">
        <v>201</v>
      </c>
      <c r="C591" s="108">
        <v>512.5</v>
      </c>
      <c r="D591" s="108"/>
      <c r="E591" s="108"/>
      <c r="F591" s="108">
        <v>512.5</v>
      </c>
      <c r="G591" s="108"/>
      <c r="H591" s="109"/>
      <c r="I591" s="109"/>
      <c r="J591" s="128"/>
    </row>
    <row r="592" spans="1:10" s="6" customFormat="1" hidden="1">
      <c r="A592" s="26">
        <v>555</v>
      </c>
      <c r="B592" s="127" t="s">
        <v>10</v>
      </c>
      <c r="C592" s="61">
        <v>512.5</v>
      </c>
      <c r="D592" s="61"/>
      <c r="E592" s="61"/>
      <c r="F592" s="61">
        <v>512.5</v>
      </c>
      <c r="G592" s="61"/>
      <c r="H592" s="66"/>
      <c r="I592" s="66"/>
      <c r="J592" s="125"/>
    </row>
    <row r="593" spans="1:10" s="6" customFormat="1" ht="25.5" hidden="1">
      <c r="A593" s="26">
        <v>556</v>
      </c>
      <c r="B593" s="73" t="s">
        <v>202</v>
      </c>
      <c r="C593" s="108">
        <v>520</v>
      </c>
      <c r="D593" s="108"/>
      <c r="E593" s="108"/>
      <c r="F593" s="108"/>
      <c r="G593" s="108"/>
      <c r="H593" s="109">
        <v>520</v>
      </c>
      <c r="I593" s="109"/>
      <c r="J593" s="128"/>
    </row>
    <row r="594" spans="1:10" s="6" customFormat="1" hidden="1">
      <c r="A594" s="26">
        <v>557</v>
      </c>
      <c r="B594" s="127" t="s">
        <v>10</v>
      </c>
      <c r="C594" s="61">
        <v>520</v>
      </c>
      <c r="D594" s="61"/>
      <c r="E594" s="61"/>
      <c r="F594" s="61"/>
      <c r="G594" s="61"/>
      <c r="H594" s="66">
        <v>520</v>
      </c>
      <c r="I594" s="66"/>
      <c r="J594" s="125"/>
    </row>
    <row r="595" spans="1:10" s="6" customFormat="1" ht="15.75" hidden="1" customHeight="1">
      <c r="A595" s="26">
        <v>558</v>
      </c>
      <c r="B595" s="73" t="s">
        <v>203</v>
      </c>
      <c r="C595" s="108">
        <v>82.5</v>
      </c>
      <c r="D595" s="108"/>
      <c r="E595" s="108">
        <v>82.5</v>
      </c>
      <c r="F595" s="108"/>
      <c r="G595" s="108"/>
      <c r="H595" s="109"/>
      <c r="I595" s="109"/>
      <c r="J595" s="128"/>
    </row>
    <row r="596" spans="1:10" s="6" customFormat="1" hidden="1">
      <c r="A596" s="26">
        <v>559</v>
      </c>
      <c r="B596" s="127" t="s">
        <v>10</v>
      </c>
      <c r="C596" s="61">
        <v>82.5</v>
      </c>
      <c r="D596" s="61"/>
      <c r="E596" s="61">
        <v>82.5</v>
      </c>
      <c r="F596" s="61"/>
      <c r="G596" s="61"/>
      <c r="H596" s="66"/>
      <c r="I596" s="66"/>
      <c r="J596" s="125"/>
    </row>
    <row r="597" spans="1:10" s="6" customFormat="1" hidden="1">
      <c r="A597" s="26">
        <v>560</v>
      </c>
      <c r="B597" s="73" t="s">
        <v>204</v>
      </c>
      <c r="C597" s="108">
        <v>90</v>
      </c>
      <c r="D597" s="108">
        <v>90</v>
      </c>
      <c r="E597" s="108"/>
      <c r="F597" s="108"/>
      <c r="G597" s="108"/>
      <c r="H597" s="109"/>
      <c r="I597" s="109"/>
      <c r="J597" s="128"/>
    </row>
    <row r="598" spans="1:10" s="6" customFormat="1" hidden="1">
      <c r="A598" s="26">
        <v>561</v>
      </c>
      <c r="B598" s="127" t="s">
        <v>10</v>
      </c>
      <c r="C598" s="61">
        <v>90</v>
      </c>
      <c r="D598" s="61">
        <v>90</v>
      </c>
      <c r="E598" s="61"/>
      <c r="F598" s="61"/>
      <c r="G598" s="61"/>
      <c r="H598" s="66"/>
      <c r="I598" s="66"/>
      <c r="J598" s="125"/>
    </row>
    <row r="599" spans="1:10" s="6" customFormat="1" ht="25.5" hidden="1">
      <c r="A599" s="26">
        <v>562</v>
      </c>
      <c r="B599" s="73" t="s">
        <v>205</v>
      </c>
      <c r="C599" s="108">
        <v>130</v>
      </c>
      <c r="D599" s="108"/>
      <c r="E599" s="108"/>
      <c r="F599" s="108"/>
      <c r="G599" s="108">
        <v>130</v>
      </c>
      <c r="H599" s="109"/>
      <c r="I599" s="109"/>
      <c r="J599" s="128"/>
    </row>
    <row r="600" spans="1:10" s="6" customFormat="1" hidden="1">
      <c r="A600" s="26">
        <v>563</v>
      </c>
      <c r="B600" s="127" t="s">
        <v>10</v>
      </c>
      <c r="C600" s="61">
        <v>130</v>
      </c>
      <c r="D600" s="61"/>
      <c r="E600" s="61"/>
      <c r="F600" s="61"/>
      <c r="G600" s="61">
        <v>130</v>
      </c>
      <c r="H600" s="66"/>
      <c r="I600" s="66"/>
      <c r="J600" s="125"/>
    </row>
    <row r="601" spans="1:10" s="6" customFormat="1" ht="25.5" hidden="1">
      <c r="A601" s="26">
        <v>564</v>
      </c>
      <c r="B601" s="73" t="s">
        <v>206</v>
      </c>
      <c r="C601" s="108">
        <v>280</v>
      </c>
      <c r="D601" s="108">
        <v>280</v>
      </c>
      <c r="E601" s="108"/>
      <c r="F601" s="108"/>
      <c r="G601" s="108"/>
      <c r="H601" s="109"/>
      <c r="I601" s="109"/>
      <c r="J601" s="128"/>
    </row>
    <row r="602" spans="1:10" s="6" customFormat="1" hidden="1">
      <c r="A602" s="26">
        <v>565</v>
      </c>
      <c r="B602" s="127" t="s">
        <v>10</v>
      </c>
      <c r="C602" s="61">
        <v>280</v>
      </c>
      <c r="D602" s="61">
        <v>280</v>
      </c>
      <c r="E602" s="61"/>
      <c r="F602" s="61"/>
      <c r="G602" s="61"/>
      <c r="H602" s="66"/>
      <c r="I602" s="66"/>
      <c r="J602" s="125"/>
    </row>
    <row r="603" spans="1:10" s="6" customFormat="1" ht="25.5" hidden="1">
      <c r="A603" s="26">
        <v>566</v>
      </c>
      <c r="B603" s="73" t="s">
        <v>207</v>
      </c>
      <c r="C603" s="108">
        <v>167</v>
      </c>
      <c r="D603" s="108"/>
      <c r="E603" s="108">
        <v>167</v>
      </c>
      <c r="F603" s="108"/>
      <c r="G603" s="108"/>
      <c r="H603" s="109"/>
      <c r="I603" s="109"/>
      <c r="J603" s="128"/>
    </row>
    <row r="604" spans="1:10" s="6" customFormat="1" hidden="1">
      <c r="A604" s="26">
        <v>567</v>
      </c>
      <c r="B604" s="127" t="s">
        <v>10</v>
      </c>
      <c r="C604" s="61">
        <v>167</v>
      </c>
      <c r="D604" s="61"/>
      <c r="E604" s="61">
        <v>167</v>
      </c>
      <c r="F604" s="61"/>
      <c r="G604" s="61"/>
      <c r="H604" s="66"/>
      <c r="I604" s="66"/>
      <c r="J604" s="125"/>
    </row>
    <row r="605" spans="1:10" s="6" customFormat="1" ht="25.5" hidden="1">
      <c r="A605" s="26">
        <v>568</v>
      </c>
      <c r="B605" s="73" t="s">
        <v>208</v>
      </c>
      <c r="C605" s="108">
        <v>263.08999999999997</v>
      </c>
      <c r="D605" s="108">
        <v>263.08999999999997</v>
      </c>
      <c r="E605" s="108"/>
      <c r="F605" s="108"/>
      <c r="G605" s="108"/>
      <c r="H605" s="109"/>
      <c r="I605" s="109"/>
      <c r="J605" s="128"/>
    </row>
    <row r="606" spans="1:10" s="6" customFormat="1" hidden="1">
      <c r="A606" s="26">
        <v>569</v>
      </c>
      <c r="B606" s="127" t="s">
        <v>10</v>
      </c>
      <c r="C606" s="61">
        <v>263.10000000000002</v>
      </c>
      <c r="D606" s="61">
        <v>263.10000000000002</v>
      </c>
      <c r="E606" s="61"/>
      <c r="F606" s="61"/>
      <c r="G606" s="61"/>
      <c r="H606" s="66"/>
      <c r="I606" s="66"/>
      <c r="J606" s="125"/>
    </row>
    <row r="607" spans="1:10" s="6" customFormat="1" ht="25.5" hidden="1">
      <c r="A607" s="26">
        <v>570</v>
      </c>
      <c r="B607" s="73" t="s">
        <v>209</v>
      </c>
      <c r="C607" s="108">
        <v>160</v>
      </c>
      <c r="D607" s="108"/>
      <c r="E607" s="108">
        <v>160</v>
      </c>
      <c r="F607" s="108"/>
      <c r="G607" s="108"/>
      <c r="H607" s="109"/>
      <c r="I607" s="109"/>
      <c r="J607" s="128"/>
    </row>
    <row r="608" spans="1:10" s="6" customFormat="1" hidden="1">
      <c r="A608" s="26">
        <v>571</v>
      </c>
      <c r="B608" s="127" t="s">
        <v>10</v>
      </c>
      <c r="C608" s="61">
        <v>160</v>
      </c>
      <c r="D608" s="61"/>
      <c r="E608" s="124">
        <v>160</v>
      </c>
      <c r="F608" s="124"/>
      <c r="G608" s="61"/>
      <c r="H608" s="66"/>
      <c r="I608" s="66"/>
      <c r="J608" s="125"/>
    </row>
    <row r="609" spans="1:10" s="6" customFormat="1" ht="25.5" hidden="1">
      <c r="A609" s="26">
        <v>572</v>
      </c>
      <c r="B609" s="73" t="s">
        <v>210</v>
      </c>
      <c r="C609" s="108">
        <v>1200</v>
      </c>
      <c r="D609" s="108"/>
      <c r="E609" s="108"/>
      <c r="F609" s="108">
        <v>500</v>
      </c>
      <c r="G609" s="108">
        <v>700</v>
      </c>
      <c r="H609" s="109"/>
      <c r="I609" s="109"/>
      <c r="J609" s="128"/>
    </row>
    <row r="610" spans="1:10" s="6" customFormat="1" hidden="1">
      <c r="A610" s="26">
        <v>573</v>
      </c>
      <c r="B610" s="127" t="s">
        <v>10</v>
      </c>
      <c r="C610" s="61">
        <v>1200</v>
      </c>
      <c r="D610" s="61"/>
      <c r="E610" s="61"/>
      <c r="F610" s="61">
        <v>500</v>
      </c>
      <c r="G610" s="61">
        <v>700</v>
      </c>
      <c r="H610" s="66"/>
      <c r="I610" s="66"/>
      <c r="J610" s="125"/>
    </row>
    <row r="611" spans="1:10" s="6" customFormat="1" ht="25.5" hidden="1">
      <c r="A611" s="26">
        <v>574</v>
      </c>
      <c r="B611" s="73" t="s">
        <v>211</v>
      </c>
      <c r="C611" s="108">
        <v>120</v>
      </c>
      <c r="D611" s="108"/>
      <c r="E611" s="108"/>
      <c r="F611" s="108"/>
      <c r="G611" s="108">
        <v>120</v>
      </c>
      <c r="H611" s="109"/>
      <c r="I611" s="109"/>
      <c r="J611" s="128"/>
    </row>
    <row r="612" spans="1:10" s="6" customFormat="1" hidden="1">
      <c r="A612" s="26">
        <v>575</v>
      </c>
      <c r="B612" s="127" t="s">
        <v>10</v>
      </c>
      <c r="C612" s="61">
        <v>120</v>
      </c>
      <c r="D612" s="61"/>
      <c r="E612" s="61"/>
      <c r="F612" s="61"/>
      <c r="G612" s="61">
        <v>120</v>
      </c>
      <c r="H612" s="66"/>
      <c r="I612" s="66"/>
      <c r="J612" s="125"/>
    </row>
    <row r="613" spans="1:10" s="6" customFormat="1" ht="38.25" hidden="1">
      <c r="A613" s="26">
        <v>576</v>
      </c>
      <c r="B613" s="72" t="s">
        <v>183</v>
      </c>
      <c r="C613" s="145">
        <v>2250</v>
      </c>
      <c r="D613" s="145"/>
      <c r="E613" s="145"/>
      <c r="F613" s="145">
        <v>1500</v>
      </c>
      <c r="G613" s="145">
        <v>750</v>
      </c>
      <c r="H613" s="146"/>
      <c r="I613" s="146"/>
      <c r="J613" s="152"/>
    </row>
    <row r="614" spans="1:10" s="6" customFormat="1" hidden="1">
      <c r="A614" s="26">
        <v>577</v>
      </c>
      <c r="B614" s="72" t="s">
        <v>10</v>
      </c>
      <c r="C614" s="145">
        <v>2250</v>
      </c>
      <c r="D614" s="145"/>
      <c r="E614" s="145"/>
      <c r="F614" s="145"/>
      <c r="G614" s="145"/>
      <c r="H614" s="146"/>
      <c r="I614" s="146"/>
      <c r="J614" s="152"/>
    </row>
    <row r="615" spans="1:10" s="6" customFormat="1" hidden="1">
      <c r="A615" s="26">
        <v>578</v>
      </c>
      <c r="B615" s="139" t="s">
        <v>212</v>
      </c>
      <c r="C615" s="61">
        <v>250</v>
      </c>
      <c r="D615" s="61"/>
      <c r="E615" s="61"/>
      <c r="F615" s="61">
        <v>250</v>
      </c>
      <c r="G615" s="61"/>
      <c r="H615" s="66"/>
      <c r="I615" s="66"/>
      <c r="J615" s="65"/>
    </row>
    <row r="616" spans="1:10" s="6" customFormat="1" hidden="1">
      <c r="A616" s="26">
        <v>579</v>
      </c>
      <c r="B616" s="127"/>
      <c r="C616" s="61"/>
      <c r="D616" s="61"/>
      <c r="E616" s="61"/>
      <c r="F616" s="61"/>
      <c r="G616" s="61"/>
      <c r="H616" s="66"/>
      <c r="I616" s="66"/>
      <c r="J616" s="125"/>
    </row>
    <row r="617" spans="1:10" s="6" customFormat="1" hidden="1">
      <c r="A617" s="26">
        <v>580</v>
      </c>
      <c r="B617" s="139" t="s">
        <v>104</v>
      </c>
      <c r="C617" s="61">
        <v>250</v>
      </c>
      <c r="D617" s="61"/>
      <c r="E617" s="61"/>
      <c r="F617" s="61">
        <v>250</v>
      </c>
      <c r="G617" s="61"/>
      <c r="H617" s="66"/>
      <c r="I617" s="66"/>
      <c r="J617" s="65"/>
    </row>
    <row r="618" spans="1:10" s="6" customFormat="1" hidden="1">
      <c r="A618" s="26">
        <v>581</v>
      </c>
      <c r="B618" s="127"/>
      <c r="C618" s="61"/>
      <c r="D618" s="61"/>
      <c r="E618" s="61"/>
      <c r="F618" s="61"/>
      <c r="G618" s="61"/>
      <c r="H618" s="66"/>
      <c r="I618" s="66"/>
      <c r="J618" s="125"/>
    </row>
    <row r="619" spans="1:10" s="6" customFormat="1" hidden="1">
      <c r="A619" s="26">
        <v>582</v>
      </c>
      <c r="B619" s="139" t="s">
        <v>213</v>
      </c>
      <c r="C619" s="61">
        <v>250</v>
      </c>
      <c r="D619" s="61"/>
      <c r="E619" s="61"/>
      <c r="F619" s="61">
        <v>250</v>
      </c>
      <c r="G619" s="61"/>
      <c r="H619" s="66"/>
      <c r="I619" s="66"/>
      <c r="J619" s="65"/>
    </row>
    <row r="620" spans="1:10" s="6" customFormat="1" hidden="1">
      <c r="A620" s="26">
        <v>583</v>
      </c>
      <c r="B620" s="127"/>
      <c r="C620" s="61"/>
      <c r="D620" s="61"/>
      <c r="E620" s="61"/>
      <c r="F620" s="61"/>
      <c r="G620" s="61"/>
      <c r="H620" s="66"/>
      <c r="I620" s="66"/>
      <c r="J620" s="125"/>
    </row>
    <row r="621" spans="1:10" s="6" customFormat="1" hidden="1">
      <c r="A621" s="26">
        <v>584</v>
      </c>
      <c r="B621" s="139" t="s">
        <v>214</v>
      </c>
      <c r="C621" s="61">
        <v>250</v>
      </c>
      <c r="D621" s="61"/>
      <c r="E621" s="61"/>
      <c r="F621" s="61">
        <v>250</v>
      </c>
      <c r="G621" s="61"/>
      <c r="H621" s="66"/>
      <c r="I621" s="66"/>
      <c r="J621" s="65"/>
    </row>
    <row r="622" spans="1:10" s="6" customFormat="1" hidden="1">
      <c r="A622" s="26">
        <v>585</v>
      </c>
      <c r="B622" s="127"/>
      <c r="C622" s="61"/>
      <c r="D622" s="61"/>
      <c r="E622" s="61"/>
      <c r="F622" s="61"/>
      <c r="G622" s="61"/>
      <c r="H622" s="66"/>
      <c r="I622" s="66"/>
      <c r="J622" s="125"/>
    </row>
    <row r="623" spans="1:10" s="6" customFormat="1" hidden="1">
      <c r="A623" s="26">
        <v>586</v>
      </c>
      <c r="B623" s="139" t="s">
        <v>215</v>
      </c>
      <c r="C623" s="61">
        <v>250</v>
      </c>
      <c r="D623" s="61"/>
      <c r="E623" s="61"/>
      <c r="F623" s="61">
        <v>250</v>
      </c>
      <c r="G623" s="61"/>
      <c r="H623" s="66"/>
      <c r="I623" s="66"/>
      <c r="J623" s="65"/>
    </row>
    <row r="624" spans="1:10" s="6" customFormat="1" ht="11.25" hidden="1" customHeight="1">
      <c r="A624" s="26">
        <v>587</v>
      </c>
      <c r="B624" s="127"/>
      <c r="C624" s="61"/>
      <c r="D624" s="61"/>
      <c r="E624" s="61"/>
      <c r="F624" s="61"/>
      <c r="G624" s="61"/>
      <c r="H624" s="66"/>
      <c r="I624" s="66"/>
      <c r="J624" s="125"/>
    </row>
    <row r="625" spans="1:10" s="6" customFormat="1" hidden="1">
      <c r="A625" s="26">
        <v>588</v>
      </c>
      <c r="B625" s="139" t="s">
        <v>216</v>
      </c>
      <c r="C625" s="61">
        <v>250</v>
      </c>
      <c r="D625" s="61"/>
      <c r="E625" s="61"/>
      <c r="F625" s="61">
        <v>250</v>
      </c>
      <c r="G625" s="61"/>
      <c r="H625" s="66"/>
      <c r="I625" s="66"/>
      <c r="J625" s="65"/>
    </row>
    <row r="626" spans="1:10" s="6" customFormat="1" hidden="1">
      <c r="A626" s="26">
        <v>589</v>
      </c>
      <c r="B626" s="127"/>
      <c r="C626" s="61"/>
      <c r="D626" s="61"/>
      <c r="E626" s="61"/>
      <c r="F626" s="61"/>
      <c r="G626" s="61"/>
      <c r="H626" s="66"/>
      <c r="I626" s="66"/>
      <c r="J626" s="125"/>
    </row>
    <row r="627" spans="1:10" s="6" customFormat="1" hidden="1">
      <c r="A627" s="26">
        <v>590</v>
      </c>
      <c r="B627" s="139" t="s">
        <v>217</v>
      </c>
      <c r="C627" s="61">
        <v>250</v>
      </c>
      <c r="D627" s="61"/>
      <c r="E627" s="61"/>
      <c r="F627" s="61"/>
      <c r="G627" s="61">
        <v>250</v>
      </c>
      <c r="H627" s="66"/>
      <c r="I627" s="66"/>
      <c r="J627" s="65"/>
    </row>
    <row r="628" spans="1:10" s="6" customFormat="1" hidden="1">
      <c r="A628" s="26">
        <v>591</v>
      </c>
      <c r="B628" s="127"/>
      <c r="C628" s="61"/>
      <c r="D628" s="61"/>
      <c r="E628" s="61"/>
      <c r="F628" s="61"/>
      <c r="G628" s="61"/>
      <c r="H628" s="66"/>
      <c r="I628" s="66"/>
      <c r="J628" s="125"/>
    </row>
    <row r="629" spans="1:10" s="6" customFormat="1" hidden="1">
      <c r="A629" s="26">
        <v>592</v>
      </c>
      <c r="B629" s="139" t="s">
        <v>107</v>
      </c>
      <c r="C629" s="61">
        <v>250</v>
      </c>
      <c r="D629" s="61"/>
      <c r="E629" s="61"/>
      <c r="F629" s="61"/>
      <c r="G629" s="61">
        <v>250</v>
      </c>
      <c r="H629" s="66"/>
      <c r="I629" s="66"/>
      <c r="J629" s="65"/>
    </row>
    <row r="630" spans="1:10" s="6" customFormat="1" hidden="1">
      <c r="A630" s="26">
        <v>593</v>
      </c>
      <c r="B630" s="127"/>
      <c r="C630" s="61"/>
      <c r="D630" s="61"/>
      <c r="E630" s="61"/>
      <c r="F630" s="61"/>
      <c r="G630" s="61"/>
      <c r="H630" s="66"/>
      <c r="I630" s="66"/>
      <c r="J630" s="125"/>
    </row>
    <row r="631" spans="1:10" s="6" customFormat="1" hidden="1">
      <c r="A631" s="26">
        <v>594</v>
      </c>
      <c r="B631" s="139" t="s">
        <v>117</v>
      </c>
      <c r="C631" s="61">
        <v>250</v>
      </c>
      <c r="D631" s="61"/>
      <c r="E631" s="61"/>
      <c r="F631" s="61"/>
      <c r="G631" s="61">
        <v>250</v>
      </c>
      <c r="H631" s="66"/>
      <c r="I631" s="66"/>
      <c r="J631" s="65"/>
    </row>
    <row r="632" spans="1:10" s="6" customFormat="1" hidden="1">
      <c r="A632" s="26">
        <v>595</v>
      </c>
      <c r="B632" s="127"/>
      <c r="C632" s="61"/>
      <c r="D632" s="61"/>
      <c r="E632" s="61"/>
      <c r="F632" s="61"/>
      <c r="G632" s="61"/>
      <c r="H632" s="66"/>
      <c r="I632" s="66"/>
      <c r="J632" s="125"/>
    </row>
    <row r="633" spans="1:10" s="6" customFormat="1" hidden="1">
      <c r="A633" s="26">
        <v>596</v>
      </c>
      <c r="B633" s="122" t="s">
        <v>218</v>
      </c>
      <c r="C633" s="69">
        <v>3077.42</v>
      </c>
      <c r="D633" s="69">
        <v>827.42</v>
      </c>
      <c r="E633" s="69">
        <v>610</v>
      </c>
      <c r="F633" s="69">
        <v>420</v>
      </c>
      <c r="G633" s="69">
        <v>610</v>
      </c>
      <c r="H633" s="153">
        <v>610</v>
      </c>
      <c r="I633" s="153"/>
      <c r="J633" s="65"/>
    </row>
    <row r="634" spans="1:10" s="6" customFormat="1" hidden="1">
      <c r="A634" s="26">
        <v>597</v>
      </c>
      <c r="B634" s="122" t="s">
        <v>10</v>
      </c>
      <c r="C634" s="69">
        <v>3077.42</v>
      </c>
      <c r="D634" s="69">
        <v>827.42</v>
      </c>
      <c r="E634" s="69">
        <v>610</v>
      </c>
      <c r="F634" s="69">
        <v>420</v>
      </c>
      <c r="G634" s="69">
        <v>610</v>
      </c>
      <c r="H634" s="153">
        <v>610</v>
      </c>
      <c r="I634" s="153"/>
      <c r="J634" s="65"/>
    </row>
    <row r="635" spans="1:10" s="6" customFormat="1" hidden="1">
      <c r="A635" s="26">
        <v>598</v>
      </c>
      <c r="B635" s="120" t="s">
        <v>219</v>
      </c>
      <c r="C635" s="89">
        <v>610</v>
      </c>
      <c r="D635" s="89">
        <v>610</v>
      </c>
      <c r="E635" s="89"/>
      <c r="F635" s="89"/>
      <c r="G635" s="89"/>
      <c r="H635" s="154"/>
      <c r="I635" s="154"/>
      <c r="J635" s="65"/>
    </row>
    <row r="636" spans="1:10" s="6" customFormat="1" hidden="1">
      <c r="A636" s="26">
        <v>599</v>
      </c>
      <c r="B636" s="127"/>
      <c r="C636" s="61"/>
      <c r="D636" s="61"/>
      <c r="E636" s="61"/>
      <c r="F636" s="61"/>
      <c r="G636" s="61"/>
      <c r="H636" s="66"/>
      <c r="I636" s="66"/>
      <c r="J636" s="125"/>
    </row>
    <row r="637" spans="1:10" s="6" customFormat="1" hidden="1">
      <c r="A637" s="26">
        <v>600</v>
      </c>
      <c r="B637" s="120" t="s">
        <v>220</v>
      </c>
      <c r="C637" s="89">
        <v>610</v>
      </c>
      <c r="D637" s="89"/>
      <c r="E637" s="89">
        <v>610</v>
      </c>
      <c r="F637" s="89"/>
      <c r="G637" s="89"/>
      <c r="H637" s="154"/>
      <c r="I637" s="154"/>
      <c r="J637" s="65"/>
    </row>
    <row r="638" spans="1:10" s="6" customFormat="1" hidden="1">
      <c r="A638" s="26">
        <v>601</v>
      </c>
      <c r="B638" s="127"/>
      <c r="C638" s="61"/>
      <c r="D638" s="61"/>
      <c r="E638" s="61"/>
      <c r="F638" s="61"/>
      <c r="G638" s="61"/>
      <c r="H638" s="66"/>
      <c r="I638" s="66"/>
      <c r="J638" s="125"/>
    </row>
    <row r="639" spans="1:10" s="6" customFormat="1" hidden="1">
      <c r="A639" s="26">
        <v>602</v>
      </c>
      <c r="B639" s="120" t="s">
        <v>221</v>
      </c>
      <c r="C639" s="89">
        <v>420</v>
      </c>
      <c r="D639" s="89"/>
      <c r="E639" s="89"/>
      <c r="F639" s="89">
        <v>420</v>
      </c>
      <c r="G639" s="89"/>
      <c r="H639" s="154"/>
      <c r="I639" s="154"/>
      <c r="J639" s="65"/>
    </row>
    <row r="640" spans="1:10" s="6" customFormat="1" hidden="1">
      <c r="A640" s="26">
        <v>603</v>
      </c>
      <c r="B640" s="127"/>
      <c r="C640" s="61"/>
      <c r="D640" s="61"/>
      <c r="E640" s="61"/>
      <c r="F640" s="61"/>
      <c r="G640" s="61"/>
      <c r="H640" s="66"/>
      <c r="I640" s="66"/>
      <c r="J640" s="125"/>
    </row>
    <row r="641" spans="1:10" s="6" customFormat="1" hidden="1">
      <c r="A641" s="26">
        <v>604</v>
      </c>
      <c r="B641" s="120" t="s">
        <v>222</v>
      </c>
      <c r="C641" s="89">
        <v>610</v>
      </c>
      <c r="D641" s="89"/>
      <c r="E641" s="89"/>
      <c r="F641" s="89"/>
      <c r="G641" s="89">
        <v>610</v>
      </c>
      <c r="H641" s="154"/>
      <c r="I641" s="154"/>
      <c r="J641" s="65"/>
    </row>
    <row r="642" spans="1:10" s="6" customFormat="1" hidden="1">
      <c r="A642" s="26">
        <v>605</v>
      </c>
      <c r="B642" s="127"/>
      <c r="C642" s="61"/>
      <c r="D642" s="61"/>
      <c r="E642" s="61"/>
      <c r="F642" s="61"/>
      <c r="G642" s="61"/>
      <c r="H642" s="66"/>
      <c r="I642" s="66"/>
      <c r="J642" s="125"/>
    </row>
    <row r="643" spans="1:10" s="6" customFormat="1" hidden="1">
      <c r="A643" s="26">
        <v>606</v>
      </c>
      <c r="B643" s="120" t="s">
        <v>223</v>
      </c>
      <c r="C643" s="89">
        <v>610</v>
      </c>
      <c r="D643" s="89"/>
      <c r="E643" s="89"/>
      <c r="F643" s="89"/>
      <c r="G643" s="89"/>
      <c r="H643" s="154">
        <v>610</v>
      </c>
      <c r="I643" s="154"/>
      <c r="J643" s="65"/>
    </row>
    <row r="644" spans="1:10" s="6" customFormat="1" hidden="1">
      <c r="A644" s="26">
        <v>607</v>
      </c>
      <c r="B644" s="127"/>
      <c r="C644" s="61"/>
      <c r="D644" s="61"/>
      <c r="E644" s="61"/>
      <c r="F644" s="61"/>
      <c r="G644" s="61"/>
      <c r="H644" s="66"/>
      <c r="I644" s="66"/>
      <c r="J644" s="125"/>
    </row>
    <row r="645" spans="1:10" s="6" customFormat="1" ht="25.5" hidden="1">
      <c r="A645" s="26">
        <v>608</v>
      </c>
      <c r="B645" s="139" t="s">
        <v>224</v>
      </c>
      <c r="C645" s="89">
        <v>217.42</v>
      </c>
      <c r="D645" s="89">
        <v>217.42</v>
      </c>
      <c r="E645" s="89"/>
      <c r="F645" s="89"/>
      <c r="G645" s="89"/>
      <c r="H645" s="154"/>
      <c r="I645" s="154"/>
      <c r="J645" s="65"/>
    </row>
    <row r="646" spans="1:10" s="6" customFormat="1" ht="13.5" hidden="1" customHeight="1">
      <c r="A646" s="26">
        <v>609</v>
      </c>
      <c r="B646" s="127"/>
      <c r="C646" s="61"/>
      <c r="D646" s="61"/>
      <c r="E646" s="61"/>
      <c r="F646" s="61"/>
      <c r="G646" s="61"/>
      <c r="H646" s="66"/>
      <c r="I646" s="66"/>
      <c r="J646" s="125"/>
    </row>
    <row r="647" spans="1:10" s="6" customFormat="1" ht="25.5" hidden="1">
      <c r="A647" s="26">
        <v>610</v>
      </c>
      <c r="B647" s="155" t="s">
        <v>226</v>
      </c>
      <c r="C647" s="69">
        <v>9723.8340000000007</v>
      </c>
      <c r="D647" s="69">
        <v>808.83399999999995</v>
      </c>
      <c r="E647" s="69">
        <v>1010</v>
      </c>
      <c r="F647" s="69">
        <v>735</v>
      </c>
      <c r="G647" s="69">
        <v>3220</v>
      </c>
      <c r="H647" s="153">
        <v>3950</v>
      </c>
      <c r="I647" s="153"/>
      <c r="J647" s="65"/>
    </row>
    <row r="648" spans="1:10" s="6" customFormat="1" hidden="1">
      <c r="A648" s="26">
        <v>611</v>
      </c>
      <c r="B648" s="139" t="s">
        <v>227</v>
      </c>
      <c r="C648" s="54">
        <v>41.210999999999999</v>
      </c>
      <c r="D648" s="54">
        <v>41.210999999999999</v>
      </c>
      <c r="E648" s="54"/>
      <c r="F648" s="54"/>
      <c r="G648" s="54"/>
      <c r="H648" s="57"/>
      <c r="I648" s="57"/>
      <c r="J648" s="65"/>
    </row>
    <row r="649" spans="1:10" s="6" customFormat="1" hidden="1">
      <c r="A649" s="26">
        <v>612</v>
      </c>
      <c r="B649" s="127"/>
      <c r="C649" s="54"/>
      <c r="D649" s="54"/>
      <c r="E649" s="61"/>
      <c r="F649" s="61"/>
      <c r="G649" s="61"/>
      <c r="H649" s="66"/>
      <c r="I649" s="66"/>
      <c r="J649" s="125"/>
    </row>
    <row r="650" spans="1:10" s="6" customFormat="1" hidden="1">
      <c r="A650" s="26">
        <v>613</v>
      </c>
      <c r="B650" s="139" t="s">
        <v>228</v>
      </c>
      <c r="C650" s="54">
        <v>35.555999999999997</v>
      </c>
      <c r="D650" s="54">
        <v>35.555999999999997</v>
      </c>
      <c r="E650" s="54"/>
      <c r="F650" s="54"/>
      <c r="G650" s="54"/>
      <c r="H650" s="57"/>
      <c r="I650" s="57"/>
      <c r="J650" s="65"/>
    </row>
    <row r="651" spans="1:10" s="6" customFormat="1" hidden="1">
      <c r="A651" s="26">
        <v>614</v>
      </c>
      <c r="B651" s="60"/>
      <c r="C651" s="54"/>
      <c r="D651" s="54"/>
      <c r="E651" s="54"/>
      <c r="F651" s="54"/>
      <c r="G651" s="54"/>
      <c r="H651" s="57"/>
      <c r="I651" s="57"/>
      <c r="J651" s="65"/>
    </row>
    <row r="652" spans="1:10" s="6" customFormat="1" hidden="1">
      <c r="A652" s="26">
        <v>615</v>
      </c>
      <c r="B652" s="139" t="s">
        <v>229</v>
      </c>
      <c r="C652" s="54">
        <v>477.548</v>
      </c>
      <c r="D652" s="54">
        <v>477.548</v>
      </c>
      <c r="E652" s="54"/>
      <c r="F652" s="54"/>
      <c r="G652" s="54"/>
      <c r="H652" s="57"/>
      <c r="I652" s="57"/>
      <c r="J652" s="65"/>
    </row>
    <row r="653" spans="1:10" s="6" customFormat="1" hidden="1">
      <c r="A653" s="26">
        <v>616</v>
      </c>
      <c r="B653" s="60"/>
      <c r="C653" s="54"/>
      <c r="D653" s="54"/>
      <c r="E653" s="54"/>
      <c r="F653" s="54"/>
      <c r="G653" s="54"/>
      <c r="H653" s="57"/>
      <c r="I653" s="57"/>
      <c r="J653" s="65"/>
    </row>
    <row r="654" spans="1:10" s="6" customFormat="1" hidden="1">
      <c r="A654" s="26">
        <v>617</v>
      </c>
      <c r="B654" s="139" t="s">
        <v>230</v>
      </c>
      <c r="C654" s="61">
        <v>320</v>
      </c>
      <c r="D654" s="61"/>
      <c r="E654" s="61"/>
      <c r="F654" s="61">
        <v>320</v>
      </c>
      <c r="G654" s="54"/>
      <c r="H654" s="57"/>
      <c r="I654" s="57"/>
      <c r="J654" s="65"/>
    </row>
    <row r="655" spans="1:10" s="6" customFormat="1" hidden="1">
      <c r="A655" s="26">
        <v>618</v>
      </c>
      <c r="B655" s="127"/>
      <c r="C655" s="61"/>
      <c r="D655" s="61"/>
      <c r="E655" s="61"/>
      <c r="F655" s="61"/>
      <c r="G655" s="61"/>
      <c r="H655" s="66"/>
      <c r="I655" s="66"/>
      <c r="J655" s="125"/>
    </row>
    <row r="656" spans="1:10" s="6" customFormat="1" hidden="1">
      <c r="A656" s="26">
        <v>619</v>
      </c>
      <c r="B656" s="139" t="s">
        <v>231</v>
      </c>
      <c r="C656" s="61">
        <v>290</v>
      </c>
      <c r="D656" s="61"/>
      <c r="E656" s="61"/>
      <c r="F656" s="61">
        <v>290</v>
      </c>
      <c r="G656" s="54"/>
      <c r="H656" s="57"/>
      <c r="I656" s="57"/>
      <c r="J656" s="65"/>
    </row>
    <row r="657" spans="1:10" s="6" customFormat="1" hidden="1">
      <c r="A657" s="26">
        <v>620</v>
      </c>
      <c r="B657" s="127"/>
      <c r="C657" s="61"/>
      <c r="D657" s="61"/>
      <c r="E657" s="61"/>
      <c r="F657" s="61"/>
      <c r="G657" s="61"/>
      <c r="H657" s="66"/>
      <c r="I657" s="66"/>
      <c r="J657" s="125"/>
    </row>
    <row r="658" spans="1:10" s="6" customFormat="1" hidden="1">
      <c r="A658" s="26">
        <v>621</v>
      </c>
      <c r="B658" s="139" t="s">
        <v>232</v>
      </c>
      <c r="C658" s="61">
        <v>350</v>
      </c>
      <c r="D658" s="61"/>
      <c r="E658" s="61">
        <v>350</v>
      </c>
      <c r="F658" s="54"/>
      <c r="G658" s="54"/>
      <c r="H658" s="57"/>
      <c r="I658" s="57"/>
      <c r="J658" s="65"/>
    </row>
    <row r="659" spans="1:10" s="6" customFormat="1" hidden="1">
      <c r="A659" s="26">
        <v>622</v>
      </c>
      <c r="B659" s="127"/>
      <c r="C659" s="61"/>
      <c r="D659" s="61"/>
      <c r="E659" s="61"/>
      <c r="F659" s="61"/>
      <c r="G659" s="61"/>
      <c r="H659" s="66"/>
      <c r="I659" s="66"/>
      <c r="J659" s="125"/>
    </row>
    <row r="660" spans="1:10" s="6" customFormat="1" hidden="1">
      <c r="A660" s="26">
        <v>623</v>
      </c>
      <c r="B660" s="139" t="s">
        <v>233</v>
      </c>
      <c r="C660" s="54">
        <v>144.86699999999999</v>
      </c>
      <c r="D660" s="54">
        <v>144.86699999999999</v>
      </c>
      <c r="E660" s="54"/>
      <c r="F660" s="54"/>
      <c r="G660" s="54"/>
      <c r="H660" s="57"/>
      <c r="I660" s="57"/>
      <c r="J660" s="65"/>
    </row>
    <row r="661" spans="1:10" s="6" customFormat="1" hidden="1">
      <c r="A661" s="26">
        <v>624</v>
      </c>
      <c r="B661" s="60"/>
      <c r="C661" s="54"/>
      <c r="D661" s="54"/>
      <c r="E661" s="54"/>
      <c r="F661" s="54"/>
      <c r="G661" s="54"/>
      <c r="H661" s="57"/>
      <c r="I661" s="57"/>
      <c r="J661" s="65"/>
    </row>
    <row r="662" spans="1:10" s="6" customFormat="1" hidden="1">
      <c r="A662" s="26">
        <v>625</v>
      </c>
      <c r="B662" s="139" t="s">
        <v>234</v>
      </c>
      <c r="C662" s="61">
        <v>660</v>
      </c>
      <c r="D662" s="61"/>
      <c r="E662" s="61">
        <v>660</v>
      </c>
      <c r="F662" s="61"/>
      <c r="G662" s="61"/>
      <c r="H662" s="66"/>
      <c r="I662" s="66"/>
      <c r="J662" s="65"/>
    </row>
    <row r="663" spans="1:10" s="6" customFormat="1" hidden="1">
      <c r="A663" s="26">
        <v>626</v>
      </c>
      <c r="B663" s="127"/>
      <c r="C663" s="61"/>
      <c r="D663" s="61"/>
      <c r="E663" s="61"/>
      <c r="F663" s="61"/>
      <c r="G663" s="61"/>
      <c r="H663" s="66"/>
      <c r="I663" s="66"/>
      <c r="J663" s="125"/>
    </row>
    <row r="664" spans="1:10" s="6" customFormat="1" hidden="1">
      <c r="A664" s="26">
        <v>627</v>
      </c>
      <c r="B664" s="139" t="s">
        <v>235</v>
      </c>
      <c r="C664" s="61">
        <v>125</v>
      </c>
      <c r="D664" s="61"/>
      <c r="E664" s="61"/>
      <c r="F664" s="61">
        <v>125</v>
      </c>
      <c r="G664" s="61"/>
      <c r="H664" s="66"/>
      <c r="I664" s="66"/>
      <c r="J664" s="65"/>
    </row>
    <row r="665" spans="1:10" s="6" customFormat="1" hidden="1">
      <c r="A665" s="26">
        <v>628</v>
      </c>
      <c r="B665" s="127"/>
      <c r="C665" s="61"/>
      <c r="D665" s="61"/>
      <c r="E665" s="61"/>
      <c r="F665" s="61"/>
      <c r="G665" s="61"/>
      <c r="H665" s="66"/>
      <c r="I665" s="66"/>
      <c r="J665" s="125"/>
    </row>
    <row r="666" spans="1:10" s="6" customFormat="1" hidden="1">
      <c r="A666" s="26">
        <v>629</v>
      </c>
      <c r="B666" s="139" t="s">
        <v>236</v>
      </c>
      <c r="C666" s="61" t="s">
        <v>237</v>
      </c>
      <c r="D666" s="61" t="s">
        <v>237</v>
      </c>
      <c r="E666" s="61"/>
      <c r="F666" s="61"/>
      <c r="G666" s="61"/>
      <c r="H666" s="66"/>
      <c r="I666" s="66"/>
      <c r="J666" s="65"/>
    </row>
    <row r="667" spans="1:10" s="6" customFormat="1" hidden="1">
      <c r="A667" s="26">
        <v>630</v>
      </c>
      <c r="B667" s="127"/>
      <c r="C667" s="61"/>
      <c r="D667" s="61"/>
      <c r="E667" s="61"/>
      <c r="F667" s="61"/>
      <c r="G667" s="61"/>
      <c r="H667" s="66"/>
      <c r="I667" s="66"/>
      <c r="J667" s="125"/>
    </row>
    <row r="668" spans="1:10" s="6" customFormat="1" hidden="1">
      <c r="A668" s="26">
        <v>631</v>
      </c>
      <c r="B668" s="139" t="s">
        <v>238</v>
      </c>
      <c r="C668" s="54">
        <v>109.652</v>
      </c>
      <c r="D668" s="54">
        <v>109.652</v>
      </c>
      <c r="E668" s="54"/>
      <c r="F668" s="54"/>
      <c r="G668" s="54"/>
      <c r="H668" s="57"/>
      <c r="I668" s="57"/>
      <c r="J668" s="65"/>
    </row>
    <row r="669" spans="1:10" s="6" customFormat="1" hidden="1">
      <c r="A669" s="26">
        <v>632</v>
      </c>
      <c r="B669" s="60"/>
      <c r="C669" s="54"/>
      <c r="D669" s="54"/>
      <c r="E669" s="54"/>
      <c r="F669" s="54"/>
      <c r="G669" s="54"/>
      <c r="H669" s="57"/>
      <c r="I669" s="57"/>
      <c r="J669" s="65"/>
    </row>
    <row r="670" spans="1:10" s="6" customFormat="1" hidden="1">
      <c r="A670" s="26">
        <v>633</v>
      </c>
      <c r="B670" s="139" t="s">
        <v>239</v>
      </c>
      <c r="C670" s="61">
        <v>180</v>
      </c>
      <c r="D670" s="61"/>
      <c r="E670" s="61"/>
      <c r="F670" s="61"/>
      <c r="G670" s="61"/>
      <c r="H670" s="66">
        <v>180</v>
      </c>
      <c r="I670" s="66"/>
      <c r="J670" s="65"/>
    </row>
    <row r="671" spans="1:10" s="6" customFormat="1" hidden="1">
      <c r="A671" s="26">
        <v>634</v>
      </c>
      <c r="B671" s="127"/>
      <c r="C671" s="61"/>
      <c r="D671" s="61"/>
      <c r="E671" s="61"/>
      <c r="F671" s="61"/>
      <c r="G671" s="61"/>
      <c r="H671" s="66"/>
      <c r="I671" s="66"/>
      <c r="J671" s="125"/>
    </row>
    <row r="672" spans="1:10" s="6" customFormat="1" hidden="1">
      <c r="A672" s="26">
        <v>635</v>
      </c>
      <c r="B672" s="139" t="s">
        <v>135</v>
      </c>
      <c r="C672" s="61">
        <v>460</v>
      </c>
      <c r="D672" s="61"/>
      <c r="E672" s="61"/>
      <c r="F672" s="61"/>
      <c r="G672" s="61"/>
      <c r="H672" s="66">
        <v>460</v>
      </c>
      <c r="I672" s="66"/>
      <c r="J672" s="65"/>
    </row>
    <row r="673" spans="1:10" s="6" customFormat="1" hidden="1">
      <c r="A673" s="26">
        <v>636</v>
      </c>
      <c r="B673" s="127"/>
      <c r="C673" s="61"/>
      <c r="D673" s="61"/>
      <c r="E673" s="61"/>
      <c r="F673" s="61"/>
      <c r="G673" s="61"/>
      <c r="H673" s="66"/>
      <c r="I673" s="66"/>
      <c r="J673" s="125"/>
    </row>
    <row r="674" spans="1:10" s="6" customFormat="1" hidden="1">
      <c r="A674" s="26">
        <v>637</v>
      </c>
      <c r="B674" s="139" t="s">
        <v>240</v>
      </c>
      <c r="C674" s="61">
        <v>110</v>
      </c>
      <c r="D674" s="61"/>
      <c r="E674" s="61"/>
      <c r="F674" s="61"/>
      <c r="G674" s="61"/>
      <c r="H674" s="66">
        <v>110</v>
      </c>
      <c r="I674" s="66"/>
      <c r="J674" s="65"/>
    </row>
    <row r="675" spans="1:10" s="6" customFormat="1" hidden="1">
      <c r="A675" s="26">
        <v>638</v>
      </c>
      <c r="B675" s="127"/>
      <c r="C675" s="61"/>
      <c r="D675" s="61"/>
      <c r="E675" s="61"/>
      <c r="F675" s="61"/>
      <c r="G675" s="61"/>
      <c r="H675" s="66"/>
      <c r="I675" s="66"/>
      <c r="J675" s="125"/>
    </row>
    <row r="676" spans="1:10" s="6" customFormat="1" hidden="1">
      <c r="A676" s="26">
        <v>639</v>
      </c>
      <c r="B676" s="139" t="s">
        <v>241</v>
      </c>
      <c r="C676" s="61">
        <v>2000</v>
      </c>
      <c r="D676" s="61"/>
      <c r="E676" s="61"/>
      <c r="F676" s="61"/>
      <c r="G676" s="61"/>
      <c r="H676" s="66">
        <v>2000</v>
      </c>
      <c r="I676" s="66"/>
      <c r="J676" s="65"/>
    </row>
    <row r="677" spans="1:10" s="6" customFormat="1" hidden="1">
      <c r="A677" s="26">
        <v>640</v>
      </c>
      <c r="B677" s="127"/>
      <c r="C677" s="61"/>
      <c r="D677" s="61"/>
      <c r="E677" s="61"/>
      <c r="F677" s="61"/>
      <c r="G677" s="61"/>
      <c r="H677" s="66"/>
      <c r="I677" s="66"/>
      <c r="J677" s="125"/>
    </row>
    <row r="678" spans="1:10" s="6" customFormat="1" hidden="1">
      <c r="A678" s="26">
        <v>641</v>
      </c>
      <c r="B678" s="139" t="s">
        <v>242</v>
      </c>
      <c r="C678" s="61">
        <v>1000</v>
      </c>
      <c r="D678" s="61"/>
      <c r="E678" s="61"/>
      <c r="F678" s="61"/>
      <c r="G678" s="61">
        <v>1000</v>
      </c>
      <c r="H678" s="66"/>
      <c r="I678" s="66"/>
      <c r="J678" s="65"/>
    </row>
    <row r="679" spans="1:10" s="6" customFormat="1" hidden="1">
      <c r="A679" s="26">
        <v>642</v>
      </c>
      <c r="B679" s="127"/>
      <c r="C679" s="61"/>
      <c r="D679" s="61"/>
      <c r="E679" s="61"/>
      <c r="F679" s="61"/>
      <c r="G679" s="61"/>
      <c r="H679" s="66"/>
      <c r="I679" s="66"/>
      <c r="J679" s="125"/>
    </row>
    <row r="680" spans="1:10" s="6" customFormat="1" hidden="1">
      <c r="A680" s="26">
        <v>643</v>
      </c>
      <c r="B680" s="139" t="s">
        <v>243</v>
      </c>
      <c r="C680" s="61">
        <v>900</v>
      </c>
      <c r="D680" s="61"/>
      <c r="E680" s="61"/>
      <c r="F680" s="61"/>
      <c r="G680" s="61"/>
      <c r="H680" s="66">
        <v>900</v>
      </c>
      <c r="I680" s="66"/>
      <c r="J680" s="65"/>
    </row>
    <row r="681" spans="1:10" s="6" customFormat="1" hidden="1">
      <c r="A681" s="26">
        <v>644</v>
      </c>
      <c r="B681" s="127"/>
      <c r="C681" s="61"/>
      <c r="D681" s="61"/>
      <c r="E681" s="61"/>
      <c r="F681" s="61"/>
      <c r="G681" s="61"/>
      <c r="H681" s="66"/>
      <c r="I681" s="66"/>
      <c r="J681" s="125"/>
    </row>
    <row r="682" spans="1:10" s="6" customFormat="1" hidden="1">
      <c r="A682" s="26">
        <v>645</v>
      </c>
      <c r="B682" s="139" t="s">
        <v>244</v>
      </c>
      <c r="C682" s="61">
        <v>800</v>
      </c>
      <c r="D682" s="61"/>
      <c r="E682" s="61"/>
      <c r="F682" s="61"/>
      <c r="G682" s="61">
        <v>800</v>
      </c>
      <c r="H682" s="66"/>
      <c r="I682" s="66"/>
      <c r="J682" s="65"/>
    </row>
    <row r="683" spans="1:10" s="6" customFormat="1" hidden="1">
      <c r="A683" s="26">
        <v>646</v>
      </c>
      <c r="B683" s="127"/>
      <c r="C683" s="61"/>
      <c r="D683" s="61"/>
      <c r="E683" s="61"/>
      <c r="F683" s="61"/>
      <c r="G683" s="61"/>
      <c r="H683" s="66"/>
      <c r="I683" s="66"/>
      <c r="J683" s="125"/>
    </row>
    <row r="684" spans="1:10" s="6" customFormat="1" hidden="1">
      <c r="A684" s="26">
        <v>647</v>
      </c>
      <c r="B684" s="139" t="s">
        <v>245</v>
      </c>
      <c r="C684" s="61">
        <v>100</v>
      </c>
      <c r="D684" s="61"/>
      <c r="E684" s="61"/>
      <c r="F684" s="61"/>
      <c r="G684" s="61">
        <v>100</v>
      </c>
      <c r="H684" s="66"/>
      <c r="I684" s="66"/>
      <c r="J684" s="65"/>
    </row>
    <row r="685" spans="1:10" s="6" customFormat="1" hidden="1">
      <c r="A685" s="26">
        <v>648</v>
      </c>
      <c r="B685" s="127"/>
      <c r="C685" s="61"/>
      <c r="D685" s="61"/>
      <c r="E685" s="61"/>
      <c r="F685" s="61"/>
      <c r="G685" s="61"/>
      <c r="H685" s="66"/>
      <c r="I685" s="66"/>
      <c r="J685" s="125"/>
    </row>
    <row r="686" spans="1:10" s="6" customFormat="1" hidden="1">
      <c r="A686" s="26">
        <v>649</v>
      </c>
      <c r="B686" s="139" t="s">
        <v>246</v>
      </c>
      <c r="C686" s="61">
        <v>300</v>
      </c>
      <c r="D686" s="61"/>
      <c r="E686" s="61"/>
      <c r="F686" s="61"/>
      <c r="G686" s="61"/>
      <c r="H686" s="66">
        <v>300</v>
      </c>
      <c r="I686" s="66"/>
      <c r="J686" s="65"/>
    </row>
    <row r="687" spans="1:10" s="6" customFormat="1" hidden="1">
      <c r="A687" s="26">
        <v>650</v>
      </c>
      <c r="B687" s="127"/>
      <c r="C687" s="61"/>
      <c r="D687" s="61"/>
      <c r="E687" s="61"/>
      <c r="F687" s="61"/>
      <c r="G687" s="61"/>
      <c r="H687" s="66"/>
      <c r="I687" s="66"/>
      <c r="J687" s="125"/>
    </row>
    <row r="688" spans="1:10" s="6" customFormat="1" hidden="1">
      <c r="A688" s="26">
        <v>651</v>
      </c>
      <c r="B688" s="60" t="s">
        <v>247</v>
      </c>
      <c r="C688" s="61">
        <v>1000</v>
      </c>
      <c r="D688" s="61"/>
      <c r="E688" s="61"/>
      <c r="F688" s="61"/>
      <c r="G688" s="61">
        <v>1000</v>
      </c>
      <c r="H688" s="66"/>
      <c r="I688" s="66"/>
      <c r="J688" s="65"/>
    </row>
    <row r="689" spans="1:10" s="6" customFormat="1" hidden="1">
      <c r="A689" s="26">
        <v>652</v>
      </c>
      <c r="B689" s="127"/>
      <c r="C689" s="61"/>
      <c r="D689" s="61"/>
      <c r="E689" s="61"/>
      <c r="F689" s="61"/>
      <c r="G689" s="61"/>
      <c r="H689" s="66"/>
      <c r="I689" s="66"/>
      <c r="J689" s="125"/>
    </row>
    <row r="690" spans="1:10" s="6" customFormat="1" hidden="1">
      <c r="A690" s="26">
        <v>653</v>
      </c>
      <c r="B690" s="60" t="s">
        <v>248</v>
      </c>
      <c r="C690" s="61">
        <v>320</v>
      </c>
      <c r="D690" s="61"/>
      <c r="E690" s="61"/>
      <c r="F690" s="61"/>
      <c r="G690" s="61">
        <v>320</v>
      </c>
      <c r="H690" s="66"/>
      <c r="I690" s="66"/>
      <c r="J690" s="65"/>
    </row>
    <row r="691" spans="1:10" s="6" customFormat="1" hidden="1">
      <c r="A691" s="26">
        <v>654</v>
      </c>
      <c r="B691" s="127"/>
      <c r="C691" s="61"/>
      <c r="D691" s="61"/>
      <c r="E691" s="61"/>
      <c r="F691" s="61"/>
      <c r="G691" s="61"/>
      <c r="H691" s="66"/>
      <c r="I691" s="66"/>
      <c r="J691" s="125"/>
    </row>
    <row r="692" spans="1:10" s="6" customFormat="1" ht="25.5" hidden="1">
      <c r="A692" s="26">
        <v>655</v>
      </c>
      <c r="B692" s="139" t="s">
        <v>249</v>
      </c>
      <c r="C692" s="61" t="s">
        <v>250</v>
      </c>
      <c r="D692" s="61" t="s">
        <v>250</v>
      </c>
      <c r="E692" s="61"/>
      <c r="F692" s="61"/>
      <c r="G692" s="61"/>
      <c r="H692" s="66"/>
      <c r="I692" s="66"/>
      <c r="J692" s="65"/>
    </row>
    <row r="693" spans="1:10" s="6" customFormat="1" hidden="1">
      <c r="A693" s="26">
        <v>656</v>
      </c>
      <c r="B693" s="127"/>
      <c r="C693" s="54"/>
      <c r="D693" s="54"/>
      <c r="E693" s="54"/>
      <c r="F693" s="54"/>
      <c r="G693" s="54"/>
      <c r="H693" s="57"/>
      <c r="I693" s="57"/>
      <c r="J693" s="125"/>
    </row>
    <row r="694" spans="1:10" s="6" customFormat="1" ht="25.5" hidden="1">
      <c r="A694" s="26">
        <v>657</v>
      </c>
      <c r="B694" s="139" t="s">
        <v>251</v>
      </c>
      <c r="C694" s="61" t="s">
        <v>252</v>
      </c>
      <c r="D694" s="61" t="s">
        <v>252</v>
      </c>
      <c r="E694" s="61"/>
      <c r="F694" s="61"/>
      <c r="G694" s="61"/>
      <c r="H694" s="66"/>
      <c r="I694" s="66"/>
      <c r="J694" s="65"/>
    </row>
    <row r="695" spans="1:10" s="6" customFormat="1" hidden="1">
      <c r="A695" s="26">
        <v>658</v>
      </c>
      <c r="B695" s="127"/>
      <c r="C695" s="61"/>
      <c r="D695" s="61"/>
      <c r="E695" s="61"/>
      <c r="F695" s="61"/>
      <c r="G695" s="61"/>
      <c r="H695" s="66"/>
      <c r="I695" s="66"/>
      <c r="J695" s="125"/>
    </row>
    <row r="696" spans="1:10" s="6" customFormat="1" hidden="1">
      <c r="A696" s="26">
        <v>659</v>
      </c>
      <c r="B696" s="139" t="s">
        <v>253</v>
      </c>
      <c r="C696" s="61">
        <v>255</v>
      </c>
      <c r="D696" s="61"/>
      <c r="E696" s="61"/>
      <c r="F696" s="61"/>
      <c r="G696" s="61"/>
      <c r="H696" s="66">
        <v>255</v>
      </c>
      <c r="I696" s="66"/>
      <c r="J696" s="65"/>
    </row>
    <row r="697" spans="1:10" s="6" customFormat="1" hidden="1">
      <c r="A697" s="26">
        <v>660</v>
      </c>
      <c r="B697" s="127"/>
      <c r="C697" s="61"/>
      <c r="D697" s="61"/>
      <c r="E697" s="61"/>
      <c r="F697" s="61"/>
      <c r="G697" s="61"/>
      <c r="H697" s="66"/>
      <c r="I697" s="66"/>
      <c r="J697" s="125"/>
    </row>
    <row r="698" spans="1:10" s="6" customFormat="1" hidden="1">
      <c r="A698" s="26">
        <v>661</v>
      </c>
      <c r="B698" s="139" t="s">
        <v>254</v>
      </c>
      <c r="C698" s="61">
        <v>1400</v>
      </c>
      <c r="D698" s="61"/>
      <c r="E698" s="61"/>
      <c r="F698" s="61"/>
      <c r="G698" s="61">
        <v>1400</v>
      </c>
      <c r="H698" s="66"/>
      <c r="I698" s="66"/>
      <c r="J698" s="65"/>
    </row>
    <row r="699" spans="1:10" s="6" customFormat="1" hidden="1">
      <c r="A699" s="26">
        <v>662</v>
      </c>
      <c r="B699" s="127"/>
      <c r="C699" s="61"/>
      <c r="D699" s="61"/>
      <c r="E699" s="61"/>
      <c r="F699" s="61"/>
      <c r="G699" s="61"/>
      <c r="H699" s="66"/>
      <c r="I699" s="66"/>
      <c r="J699" s="125"/>
    </row>
    <row r="700" spans="1:10" s="6" customFormat="1" ht="25.5" hidden="1">
      <c r="A700" s="26">
        <v>663</v>
      </c>
      <c r="B700" s="139" t="s">
        <v>255</v>
      </c>
      <c r="C700" s="61">
        <v>360</v>
      </c>
      <c r="D700" s="61"/>
      <c r="E700" s="61"/>
      <c r="F700" s="61"/>
      <c r="G700" s="61"/>
      <c r="H700" s="66">
        <v>360</v>
      </c>
      <c r="I700" s="66"/>
      <c r="J700" s="65"/>
    </row>
    <row r="701" spans="1:10" s="6" customFormat="1" hidden="1">
      <c r="A701" s="26">
        <v>664</v>
      </c>
      <c r="B701" s="127"/>
      <c r="C701" s="61"/>
      <c r="D701" s="61"/>
      <c r="E701" s="61"/>
      <c r="F701" s="61"/>
      <c r="G701" s="61"/>
      <c r="H701" s="66"/>
      <c r="I701" s="66"/>
      <c r="J701" s="125"/>
    </row>
    <row r="702" spans="1:10" s="6" customFormat="1" ht="25.5" hidden="1">
      <c r="A702" s="26">
        <v>665</v>
      </c>
      <c r="B702" s="155" t="s">
        <v>256</v>
      </c>
      <c r="C702" s="59">
        <v>8213.7999999999993</v>
      </c>
      <c r="D702" s="59">
        <v>270</v>
      </c>
      <c r="E702" s="59">
        <v>320</v>
      </c>
      <c r="F702" s="59">
        <v>1297.8</v>
      </c>
      <c r="G702" s="59">
        <v>3936</v>
      </c>
      <c r="H702" s="74">
        <v>2390</v>
      </c>
      <c r="I702" s="74"/>
      <c r="J702" s="65"/>
    </row>
    <row r="703" spans="1:10" s="6" customFormat="1" ht="25.5" hidden="1">
      <c r="A703" s="26">
        <v>666</v>
      </c>
      <c r="B703" s="73" t="s">
        <v>257</v>
      </c>
      <c r="C703" s="61">
        <v>250</v>
      </c>
      <c r="D703" s="61"/>
      <c r="E703" s="61"/>
      <c r="F703" s="61"/>
      <c r="G703" s="61">
        <v>250</v>
      </c>
      <c r="H703" s="66"/>
      <c r="I703" s="66"/>
      <c r="J703" s="65"/>
    </row>
    <row r="704" spans="1:10" s="6" customFormat="1" hidden="1">
      <c r="A704" s="26">
        <v>667</v>
      </c>
      <c r="B704" s="127"/>
      <c r="C704" s="61"/>
      <c r="D704" s="61"/>
      <c r="E704" s="61"/>
      <c r="F704" s="61"/>
      <c r="G704" s="61"/>
      <c r="H704" s="66"/>
      <c r="I704" s="66"/>
      <c r="J704" s="125"/>
    </row>
    <row r="705" spans="1:10" s="6" customFormat="1" ht="25.5" hidden="1">
      <c r="A705" s="26">
        <v>668</v>
      </c>
      <c r="B705" s="73" t="s">
        <v>258</v>
      </c>
      <c r="C705" s="61">
        <v>60</v>
      </c>
      <c r="D705" s="61"/>
      <c r="E705" s="61"/>
      <c r="F705" s="61">
        <v>60</v>
      </c>
      <c r="G705" s="61"/>
      <c r="H705" s="66"/>
      <c r="I705" s="66"/>
      <c r="J705" s="65"/>
    </row>
    <row r="706" spans="1:10" s="6" customFormat="1" hidden="1">
      <c r="A706" s="26">
        <v>669</v>
      </c>
      <c r="B706" s="127"/>
      <c r="C706" s="61"/>
      <c r="D706" s="61"/>
      <c r="E706" s="61"/>
      <c r="F706" s="61"/>
      <c r="G706" s="61"/>
      <c r="H706" s="66"/>
      <c r="I706" s="66"/>
      <c r="J706" s="125"/>
    </row>
    <row r="707" spans="1:10" s="6" customFormat="1" hidden="1">
      <c r="A707" s="26">
        <v>670</v>
      </c>
      <c r="B707" s="156" t="s">
        <v>259</v>
      </c>
      <c r="C707" s="61">
        <v>270</v>
      </c>
      <c r="D707" s="61">
        <v>270</v>
      </c>
      <c r="E707" s="61"/>
      <c r="F707" s="61"/>
      <c r="G707" s="61"/>
      <c r="H707" s="66"/>
      <c r="I707" s="66"/>
      <c r="J707" s="65"/>
    </row>
    <row r="708" spans="1:10" s="6" customFormat="1" hidden="1">
      <c r="A708" s="26">
        <v>671</v>
      </c>
      <c r="B708" s="127"/>
      <c r="C708" s="61"/>
      <c r="D708" s="61"/>
      <c r="E708" s="61"/>
      <c r="F708" s="61"/>
      <c r="G708" s="61"/>
      <c r="H708" s="66"/>
      <c r="I708" s="66"/>
      <c r="J708" s="125"/>
    </row>
    <row r="709" spans="1:10" s="6" customFormat="1" ht="25.5" hidden="1">
      <c r="A709" s="26">
        <v>672</v>
      </c>
      <c r="B709" s="73" t="s">
        <v>260</v>
      </c>
      <c r="C709" s="48">
        <v>25</v>
      </c>
      <c r="D709" s="157"/>
      <c r="E709" s="157"/>
      <c r="F709" s="61"/>
      <c r="G709" s="61">
        <v>25</v>
      </c>
      <c r="H709" s="66"/>
      <c r="I709" s="66"/>
      <c r="J709" s="65"/>
    </row>
    <row r="710" spans="1:10" s="6" customFormat="1" hidden="1">
      <c r="A710" s="26">
        <v>673</v>
      </c>
      <c r="B710" s="127"/>
      <c r="C710" s="61"/>
      <c r="D710" s="61"/>
      <c r="E710" s="61"/>
      <c r="F710" s="61"/>
      <c r="G710" s="61"/>
      <c r="H710" s="66"/>
      <c r="I710" s="66"/>
      <c r="J710" s="125"/>
    </row>
    <row r="711" spans="1:10" s="6" customFormat="1" ht="25.5" hidden="1">
      <c r="A711" s="26">
        <v>674</v>
      </c>
      <c r="B711" s="73" t="s">
        <v>261</v>
      </c>
      <c r="C711" s="61">
        <v>50</v>
      </c>
      <c r="D711" s="61"/>
      <c r="E711" s="61"/>
      <c r="F711" s="61">
        <v>50</v>
      </c>
      <c r="G711" s="61"/>
      <c r="H711" s="66"/>
      <c r="I711" s="66"/>
      <c r="J711" s="65"/>
    </row>
    <row r="712" spans="1:10" s="6" customFormat="1" hidden="1">
      <c r="A712" s="26">
        <v>675</v>
      </c>
      <c r="B712" s="127"/>
      <c r="C712" s="61"/>
      <c r="D712" s="61"/>
      <c r="E712" s="61"/>
      <c r="F712" s="61"/>
      <c r="G712" s="61"/>
      <c r="H712" s="66"/>
      <c r="I712" s="66"/>
      <c r="J712" s="125"/>
    </row>
    <row r="713" spans="1:10" s="6" customFormat="1" ht="25.5" hidden="1">
      <c r="A713" s="26">
        <v>676</v>
      </c>
      <c r="B713" s="73" t="s">
        <v>262</v>
      </c>
      <c r="C713" s="61">
        <v>165</v>
      </c>
      <c r="D713" s="61"/>
      <c r="E713" s="61"/>
      <c r="F713" s="61"/>
      <c r="G713" s="61">
        <v>165</v>
      </c>
      <c r="H713" s="66"/>
      <c r="I713" s="66"/>
      <c r="J713" s="65"/>
    </row>
    <row r="714" spans="1:10" s="6" customFormat="1" hidden="1">
      <c r="A714" s="26">
        <v>677</v>
      </c>
      <c r="B714" s="127"/>
      <c r="C714" s="61"/>
      <c r="D714" s="61"/>
      <c r="E714" s="61"/>
      <c r="F714" s="61"/>
      <c r="G714" s="61"/>
      <c r="H714" s="66"/>
      <c r="I714" s="66"/>
      <c r="J714" s="125"/>
    </row>
    <row r="715" spans="1:10" s="6" customFormat="1" ht="25.5" hidden="1">
      <c r="A715" s="26">
        <v>678</v>
      </c>
      <c r="B715" s="73" t="s">
        <v>263</v>
      </c>
      <c r="C715" s="61">
        <v>90.8</v>
      </c>
      <c r="D715" s="61"/>
      <c r="E715" s="61"/>
      <c r="F715" s="61">
        <v>90.8</v>
      </c>
      <c r="G715" s="61"/>
      <c r="H715" s="66"/>
      <c r="I715" s="66"/>
      <c r="J715" s="65"/>
    </row>
    <row r="716" spans="1:10" s="6" customFormat="1" hidden="1">
      <c r="A716" s="26">
        <v>679</v>
      </c>
      <c r="B716" s="127"/>
      <c r="C716" s="61"/>
      <c r="D716" s="61"/>
      <c r="E716" s="61"/>
      <c r="F716" s="61"/>
      <c r="G716" s="61"/>
      <c r="H716" s="66"/>
      <c r="I716" s="66"/>
      <c r="J716" s="125"/>
    </row>
    <row r="717" spans="1:10" s="6" customFormat="1" hidden="1">
      <c r="A717" s="26">
        <v>680</v>
      </c>
      <c r="B717" s="156" t="s">
        <v>264</v>
      </c>
      <c r="C717" s="61">
        <v>200</v>
      </c>
      <c r="D717" s="61"/>
      <c r="E717" s="61">
        <v>200</v>
      </c>
      <c r="F717" s="61"/>
      <c r="G717" s="61"/>
      <c r="H717" s="66"/>
      <c r="I717" s="66"/>
      <c r="J717" s="65"/>
    </row>
    <row r="718" spans="1:10" s="6" customFormat="1" hidden="1">
      <c r="A718" s="26">
        <v>681</v>
      </c>
      <c r="B718" s="127"/>
      <c r="C718" s="61"/>
      <c r="D718" s="61"/>
      <c r="E718" s="61"/>
      <c r="F718" s="61"/>
      <c r="G718" s="61"/>
      <c r="H718" s="66"/>
      <c r="I718" s="66"/>
      <c r="J718" s="125"/>
    </row>
    <row r="719" spans="1:10" s="6" customFormat="1" ht="15" hidden="1" customHeight="1">
      <c r="A719" s="26">
        <v>682</v>
      </c>
      <c r="B719" s="139" t="s">
        <v>265</v>
      </c>
      <c r="C719" s="61">
        <v>610</v>
      </c>
      <c r="D719" s="61"/>
      <c r="E719" s="61"/>
      <c r="F719" s="61">
        <v>610</v>
      </c>
      <c r="G719" s="61"/>
      <c r="H719" s="66"/>
      <c r="I719" s="66"/>
      <c r="J719" s="65"/>
    </row>
    <row r="720" spans="1:10" s="6" customFormat="1" hidden="1">
      <c r="A720" s="26">
        <v>683</v>
      </c>
      <c r="B720" s="127"/>
      <c r="C720" s="61"/>
      <c r="D720" s="61"/>
      <c r="E720" s="61"/>
      <c r="F720" s="61"/>
      <c r="G720" s="61"/>
      <c r="H720" s="66"/>
      <c r="I720" s="66"/>
      <c r="J720" s="125"/>
    </row>
    <row r="721" spans="1:10" s="6" customFormat="1" ht="25.5" hidden="1">
      <c r="A721" s="26">
        <v>684</v>
      </c>
      <c r="B721" s="139" t="s">
        <v>266</v>
      </c>
      <c r="C721" s="61">
        <v>120</v>
      </c>
      <c r="D721" s="61"/>
      <c r="E721" s="61"/>
      <c r="F721" s="61"/>
      <c r="G721" s="61">
        <v>120</v>
      </c>
      <c r="H721" s="66"/>
      <c r="I721" s="66"/>
      <c r="J721" s="65"/>
    </row>
    <row r="722" spans="1:10" s="6" customFormat="1" hidden="1">
      <c r="A722" s="26">
        <v>685</v>
      </c>
      <c r="B722" s="127"/>
      <c r="C722" s="61"/>
      <c r="D722" s="61"/>
      <c r="E722" s="61"/>
      <c r="F722" s="61"/>
      <c r="G722" s="61"/>
      <c r="H722" s="66"/>
      <c r="I722" s="66"/>
      <c r="J722" s="125"/>
    </row>
    <row r="723" spans="1:10" s="6" customFormat="1" ht="25.5" hidden="1">
      <c r="A723" s="26">
        <v>686</v>
      </c>
      <c r="B723" s="139" t="s">
        <v>267</v>
      </c>
      <c r="C723" s="61">
        <v>120</v>
      </c>
      <c r="D723" s="61"/>
      <c r="E723" s="61">
        <v>120</v>
      </c>
      <c r="F723" s="61"/>
      <c r="G723" s="61"/>
      <c r="H723" s="66"/>
      <c r="I723" s="66"/>
      <c r="J723" s="65"/>
    </row>
    <row r="724" spans="1:10" s="6" customFormat="1" hidden="1">
      <c r="A724" s="26">
        <v>687</v>
      </c>
      <c r="B724" s="127"/>
      <c r="C724" s="61"/>
      <c r="D724" s="61"/>
      <c r="E724" s="61"/>
      <c r="F724" s="61"/>
      <c r="G724" s="61"/>
      <c r="H724" s="66"/>
      <c r="I724" s="66"/>
      <c r="J724" s="125"/>
    </row>
    <row r="725" spans="1:10" s="6" customFormat="1" hidden="1">
      <c r="A725" s="26">
        <v>688</v>
      </c>
      <c r="B725" s="139" t="s">
        <v>268</v>
      </c>
      <c r="C725" s="61">
        <v>1200</v>
      </c>
      <c r="D725" s="61"/>
      <c r="E725" s="61"/>
      <c r="F725" s="61"/>
      <c r="G725" s="61">
        <v>1200</v>
      </c>
      <c r="H725" s="66"/>
      <c r="I725" s="66"/>
      <c r="J725" s="65"/>
    </row>
    <row r="726" spans="1:10" s="6" customFormat="1" hidden="1">
      <c r="A726" s="26">
        <v>689</v>
      </c>
      <c r="B726" s="127"/>
      <c r="C726" s="61"/>
      <c r="D726" s="61"/>
      <c r="E726" s="61"/>
      <c r="F726" s="61"/>
      <c r="G726" s="61"/>
      <c r="H726" s="66"/>
      <c r="I726" s="66"/>
      <c r="J726" s="125"/>
    </row>
    <row r="727" spans="1:10" s="6" customFormat="1" hidden="1">
      <c r="A727" s="26">
        <v>690</v>
      </c>
      <c r="B727" s="139" t="s">
        <v>269</v>
      </c>
      <c r="C727" s="61">
        <v>1500</v>
      </c>
      <c r="D727" s="61"/>
      <c r="E727" s="61"/>
      <c r="F727" s="61"/>
      <c r="G727" s="61"/>
      <c r="H727" s="66">
        <v>1500</v>
      </c>
      <c r="I727" s="66"/>
      <c r="J727" s="65"/>
    </row>
    <row r="728" spans="1:10" s="6" customFormat="1" hidden="1">
      <c r="A728" s="26">
        <v>691</v>
      </c>
      <c r="B728" s="127"/>
      <c r="C728" s="61"/>
      <c r="D728" s="61"/>
      <c r="E728" s="61"/>
      <c r="F728" s="61"/>
      <c r="G728" s="61"/>
      <c r="H728" s="66"/>
      <c r="I728" s="66"/>
      <c r="J728" s="125"/>
    </row>
    <row r="729" spans="1:10" s="6" customFormat="1" hidden="1">
      <c r="A729" s="26">
        <v>692</v>
      </c>
      <c r="B729" s="139" t="s">
        <v>270</v>
      </c>
      <c r="C729" s="61" t="s">
        <v>271</v>
      </c>
      <c r="D729" s="61" t="s">
        <v>271</v>
      </c>
      <c r="E729" s="61"/>
      <c r="F729" s="61"/>
      <c r="G729" s="61"/>
      <c r="H729" s="66"/>
      <c r="I729" s="66"/>
      <c r="J729" s="65"/>
    </row>
    <row r="730" spans="1:10" s="6" customFormat="1" hidden="1">
      <c r="A730" s="26">
        <v>693</v>
      </c>
      <c r="B730" s="127"/>
      <c r="C730" s="61"/>
      <c r="D730" s="61"/>
      <c r="E730" s="61"/>
      <c r="F730" s="61"/>
      <c r="G730" s="61"/>
      <c r="H730" s="66"/>
      <c r="I730" s="66"/>
      <c r="J730" s="125"/>
    </row>
    <row r="731" spans="1:10" s="6" customFormat="1" ht="25.5" hidden="1">
      <c r="A731" s="26">
        <v>694</v>
      </c>
      <c r="B731" s="139" t="s">
        <v>272</v>
      </c>
      <c r="C731" s="61">
        <v>2176</v>
      </c>
      <c r="D731" s="61"/>
      <c r="E731" s="61"/>
      <c r="F731" s="61"/>
      <c r="G731" s="61">
        <v>2176</v>
      </c>
      <c r="H731" s="66"/>
      <c r="I731" s="66"/>
      <c r="J731" s="65"/>
    </row>
    <row r="732" spans="1:10" s="6" customFormat="1" hidden="1">
      <c r="A732" s="26">
        <v>695</v>
      </c>
      <c r="B732" s="127"/>
      <c r="C732" s="61"/>
      <c r="D732" s="61"/>
      <c r="E732" s="61"/>
      <c r="F732" s="61"/>
      <c r="G732" s="61"/>
      <c r="H732" s="66"/>
      <c r="I732" s="66"/>
      <c r="J732" s="125"/>
    </row>
    <row r="733" spans="1:10" s="6" customFormat="1" hidden="1">
      <c r="A733" s="26">
        <v>696</v>
      </c>
      <c r="B733" s="139" t="s">
        <v>273</v>
      </c>
      <c r="C733" s="61">
        <v>890</v>
      </c>
      <c r="D733" s="61"/>
      <c r="E733" s="61"/>
      <c r="F733" s="61"/>
      <c r="G733" s="61"/>
      <c r="H733" s="66">
        <v>890</v>
      </c>
      <c r="I733" s="66"/>
      <c r="J733" s="65"/>
    </row>
    <row r="734" spans="1:10" s="6" customFormat="1" hidden="1">
      <c r="A734" s="26">
        <v>697</v>
      </c>
      <c r="B734" s="127"/>
      <c r="C734" s="61"/>
      <c r="D734" s="61"/>
      <c r="E734" s="61"/>
      <c r="F734" s="61"/>
      <c r="G734" s="61"/>
      <c r="H734" s="66"/>
      <c r="I734" s="66"/>
      <c r="J734" s="125"/>
    </row>
    <row r="735" spans="1:10" s="6" customFormat="1" ht="38.25" hidden="1">
      <c r="A735" s="26">
        <v>698</v>
      </c>
      <c r="B735" s="151" t="s">
        <v>274</v>
      </c>
      <c r="C735" s="69">
        <v>660</v>
      </c>
      <c r="D735" s="69"/>
      <c r="E735" s="69"/>
      <c r="F735" s="69">
        <v>420</v>
      </c>
      <c r="G735" s="69">
        <v>240</v>
      </c>
      <c r="H735" s="153"/>
      <c r="I735" s="153"/>
      <c r="J735" s="158"/>
    </row>
    <row r="736" spans="1:10" s="6" customFormat="1" hidden="1">
      <c r="A736" s="26">
        <v>699</v>
      </c>
      <c r="B736" s="139" t="s">
        <v>212</v>
      </c>
      <c r="C736" s="61">
        <v>70</v>
      </c>
      <c r="D736" s="61"/>
      <c r="E736" s="61"/>
      <c r="F736" s="61">
        <v>70</v>
      </c>
      <c r="G736" s="61"/>
      <c r="H736" s="66"/>
      <c r="I736" s="66"/>
      <c r="J736" s="65"/>
    </row>
    <row r="737" spans="1:10" s="6" customFormat="1" hidden="1">
      <c r="A737" s="26">
        <v>700</v>
      </c>
      <c r="B737" s="127"/>
      <c r="C737" s="61"/>
      <c r="D737" s="61"/>
      <c r="E737" s="61"/>
      <c r="F737" s="61"/>
      <c r="G737" s="61"/>
      <c r="H737" s="66"/>
      <c r="I737" s="66"/>
      <c r="J737" s="125"/>
    </row>
    <row r="738" spans="1:10" s="6" customFormat="1" hidden="1">
      <c r="A738" s="26">
        <v>701</v>
      </c>
      <c r="B738" s="139" t="s">
        <v>104</v>
      </c>
      <c r="C738" s="61">
        <v>70</v>
      </c>
      <c r="D738" s="61"/>
      <c r="E738" s="61"/>
      <c r="F738" s="61">
        <v>70</v>
      </c>
      <c r="G738" s="61"/>
      <c r="H738" s="66"/>
      <c r="I738" s="66"/>
      <c r="J738" s="65"/>
    </row>
    <row r="739" spans="1:10" s="6" customFormat="1" hidden="1">
      <c r="A739" s="26">
        <v>702</v>
      </c>
      <c r="B739" s="127"/>
      <c r="C739" s="61"/>
      <c r="D739" s="61"/>
      <c r="E739" s="61"/>
      <c r="F739" s="61"/>
      <c r="G739" s="61"/>
      <c r="H739" s="66"/>
      <c r="I739" s="66"/>
      <c r="J739" s="125"/>
    </row>
    <row r="740" spans="1:10" s="6" customFormat="1" hidden="1">
      <c r="A740" s="26">
        <v>703</v>
      </c>
      <c r="B740" s="139" t="s">
        <v>213</v>
      </c>
      <c r="C740" s="61">
        <v>70</v>
      </c>
      <c r="D740" s="61"/>
      <c r="E740" s="61"/>
      <c r="F740" s="61">
        <v>70</v>
      </c>
      <c r="G740" s="61"/>
      <c r="H740" s="66"/>
      <c r="I740" s="66"/>
      <c r="J740" s="65"/>
    </row>
    <row r="741" spans="1:10" s="6" customFormat="1" hidden="1">
      <c r="A741" s="26">
        <v>704</v>
      </c>
      <c r="B741" s="60"/>
      <c r="C741" s="61"/>
      <c r="D741" s="61"/>
      <c r="E741" s="61"/>
      <c r="F741" s="61"/>
      <c r="G741" s="61"/>
      <c r="H741" s="66"/>
      <c r="I741" s="66"/>
      <c r="J741" s="65"/>
    </row>
    <row r="742" spans="1:10" s="6" customFormat="1" hidden="1">
      <c r="A742" s="26">
        <v>705</v>
      </c>
      <c r="B742" s="139" t="s">
        <v>214</v>
      </c>
      <c r="C742" s="61">
        <v>70</v>
      </c>
      <c r="D742" s="61"/>
      <c r="E742" s="61"/>
      <c r="F742" s="61">
        <v>70</v>
      </c>
      <c r="G742" s="61"/>
      <c r="H742" s="66"/>
      <c r="I742" s="66"/>
      <c r="J742" s="65"/>
    </row>
    <row r="743" spans="1:10" s="6" customFormat="1" hidden="1">
      <c r="A743" s="26">
        <v>706</v>
      </c>
      <c r="B743" s="127"/>
      <c r="C743" s="61"/>
      <c r="D743" s="61"/>
      <c r="E743" s="61"/>
      <c r="F743" s="61"/>
      <c r="G743" s="61"/>
      <c r="H743" s="66"/>
      <c r="I743" s="66"/>
      <c r="J743" s="125"/>
    </row>
    <row r="744" spans="1:10" s="6" customFormat="1" hidden="1">
      <c r="A744" s="26">
        <v>707</v>
      </c>
      <c r="B744" s="139" t="s">
        <v>215</v>
      </c>
      <c r="C744" s="61">
        <v>70</v>
      </c>
      <c r="D744" s="61"/>
      <c r="E744" s="61"/>
      <c r="F744" s="61">
        <v>70</v>
      </c>
      <c r="G744" s="61"/>
      <c r="H744" s="66"/>
      <c r="I744" s="66"/>
      <c r="J744" s="65"/>
    </row>
    <row r="745" spans="1:10" s="6" customFormat="1" hidden="1">
      <c r="A745" s="26">
        <v>708</v>
      </c>
      <c r="B745" s="127"/>
      <c r="C745" s="61"/>
      <c r="D745" s="61"/>
      <c r="E745" s="61"/>
      <c r="F745" s="61"/>
      <c r="G745" s="61"/>
      <c r="H745" s="66"/>
      <c r="I745" s="66"/>
      <c r="J745" s="125"/>
    </row>
    <row r="746" spans="1:10" s="6" customFormat="1" hidden="1">
      <c r="A746" s="26">
        <v>709</v>
      </c>
      <c r="B746" s="139" t="s">
        <v>216</v>
      </c>
      <c r="C746" s="61">
        <v>70</v>
      </c>
      <c r="D746" s="61"/>
      <c r="E746" s="61"/>
      <c r="F746" s="61">
        <v>70</v>
      </c>
      <c r="G746" s="61"/>
      <c r="H746" s="66"/>
      <c r="I746" s="66"/>
      <c r="J746" s="65"/>
    </row>
    <row r="747" spans="1:10" s="6" customFormat="1" hidden="1">
      <c r="A747" s="26">
        <v>710</v>
      </c>
      <c r="B747" s="127"/>
      <c r="C747" s="61"/>
      <c r="D747" s="61"/>
      <c r="E747" s="61"/>
      <c r="F747" s="61"/>
      <c r="G747" s="61"/>
      <c r="H747" s="66"/>
      <c r="I747" s="66"/>
      <c r="J747" s="125"/>
    </row>
    <row r="748" spans="1:10" s="6" customFormat="1" hidden="1">
      <c r="A748" s="26">
        <v>711</v>
      </c>
      <c r="B748" s="139" t="s">
        <v>217</v>
      </c>
      <c r="C748" s="61">
        <v>80</v>
      </c>
      <c r="D748" s="61"/>
      <c r="E748" s="61"/>
      <c r="F748" s="61"/>
      <c r="G748" s="61">
        <v>80</v>
      </c>
      <c r="H748" s="66"/>
      <c r="I748" s="66"/>
      <c r="J748" s="65"/>
    </row>
    <row r="749" spans="1:10" s="6" customFormat="1" hidden="1">
      <c r="A749" s="26">
        <v>712</v>
      </c>
      <c r="B749" s="127"/>
      <c r="C749" s="61"/>
      <c r="D749" s="61"/>
      <c r="E749" s="61"/>
      <c r="F749" s="61"/>
      <c r="G749" s="61"/>
      <c r="H749" s="66"/>
      <c r="I749" s="66"/>
      <c r="J749" s="125"/>
    </row>
    <row r="750" spans="1:10" s="6" customFormat="1" hidden="1">
      <c r="A750" s="26">
        <v>713</v>
      </c>
      <c r="B750" s="139" t="s">
        <v>107</v>
      </c>
      <c r="C750" s="61">
        <v>80</v>
      </c>
      <c r="D750" s="61"/>
      <c r="E750" s="61"/>
      <c r="F750" s="61"/>
      <c r="G750" s="61">
        <v>80</v>
      </c>
      <c r="H750" s="66"/>
      <c r="I750" s="66"/>
      <c r="J750" s="65"/>
    </row>
    <row r="751" spans="1:10" s="6" customFormat="1" hidden="1">
      <c r="A751" s="26">
        <v>714</v>
      </c>
      <c r="B751" s="127"/>
      <c r="C751" s="61"/>
      <c r="D751" s="61"/>
      <c r="E751" s="61"/>
      <c r="F751" s="61"/>
      <c r="G751" s="61"/>
      <c r="H751" s="66"/>
      <c r="I751" s="66"/>
      <c r="J751" s="125"/>
    </row>
    <row r="752" spans="1:10" s="6" customFormat="1" hidden="1">
      <c r="A752" s="26">
        <v>715</v>
      </c>
      <c r="B752" s="139" t="s">
        <v>117</v>
      </c>
      <c r="C752" s="61">
        <v>80</v>
      </c>
      <c r="D752" s="61"/>
      <c r="E752" s="61"/>
      <c r="F752" s="61"/>
      <c r="G752" s="61">
        <v>80</v>
      </c>
      <c r="H752" s="66"/>
      <c r="I752" s="66"/>
      <c r="J752" s="65"/>
    </row>
    <row r="753" spans="1:10" s="6" customFormat="1" hidden="1">
      <c r="A753" s="26">
        <v>716</v>
      </c>
      <c r="B753" s="127"/>
      <c r="C753" s="61"/>
      <c r="D753" s="61"/>
      <c r="E753" s="61"/>
      <c r="F753" s="61"/>
      <c r="G753" s="61"/>
      <c r="H753" s="66"/>
      <c r="I753" s="66"/>
      <c r="J753" s="125"/>
    </row>
    <row r="754" spans="1:10" s="6" customFormat="1" hidden="1">
      <c r="A754" s="26">
        <v>717</v>
      </c>
      <c r="B754" s="155" t="s">
        <v>275</v>
      </c>
      <c r="C754" s="112">
        <v>2941.8</v>
      </c>
      <c r="D754" s="112">
        <v>651.79999999999995</v>
      </c>
      <c r="E754" s="112">
        <v>800</v>
      </c>
      <c r="F754" s="59">
        <v>650</v>
      </c>
      <c r="G754" s="59">
        <v>840</v>
      </c>
      <c r="H754" s="57"/>
      <c r="I754" s="57"/>
      <c r="J754" s="65"/>
    </row>
    <row r="755" spans="1:10" s="6" customFormat="1" hidden="1">
      <c r="A755" s="26">
        <v>718</v>
      </c>
      <c r="B755" s="73" t="s">
        <v>108</v>
      </c>
      <c r="C755" s="61">
        <v>650</v>
      </c>
      <c r="D755" s="61"/>
      <c r="E755" s="61"/>
      <c r="F755" s="61">
        <v>650</v>
      </c>
      <c r="G755" s="61"/>
      <c r="H755" s="66"/>
      <c r="I755" s="66"/>
      <c r="J755" s="65"/>
    </row>
    <row r="756" spans="1:10" s="6" customFormat="1" hidden="1">
      <c r="A756" s="26">
        <v>719</v>
      </c>
      <c r="B756" s="127"/>
      <c r="C756" s="61"/>
      <c r="D756" s="61"/>
      <c r="E756" s="61"/>
      <c r="F756" s="61"/>
      <c r="G756" s="61"/>
      <c r="H756" s="66"/>
      <c r="I756" s="66"/>
      <c r="J756" s="125"/>
    </row>
    <row r="757" spans="1:10" s="6" customFormat="1" hidden="1">
      <c r="A757" s="26">
        <v>720</v>
      </c>
      <c r="B757" s="73" t="s">
        <v>215</v>
      </c>
      <c r="C757" s="61">
        <v>651.75599999999997</v>
      </c>
      <c r="D757" s="61">
        <v>651.75599999999997</v>
      </c>
      <c r="E757" s="61"/>
      <c r="F757" s="61"/>
      <c r="G757" s="61"/>
      <c r="H757" s="66"/>
      <c r="I757" s="66"/>
      <c r="J757" s="65"/>
    </row>
    <row r="758" spans="1:10" s="6" customFormat="1" hidden="1">
      <c r="A758" s="26">
        <v>721</v>
      </c>
      <c r="B758" s="127"/>
      <c r="C758" s="61"/>
      <c r="D758" s="61"/>
      <c r="E758" s="61"/>
      <c r="F758" s="61"/>
      <c r="G758" s="61"/>
      <c r="H758" s="66"/>
      <c r="I758" s="66"/>
      <c r="J758" s="125"/>
    </row>
    <row r="759" spans="1:10" s="6" customFormat="1" hidden="1">
      <c r="A759" s="26">
        <v>722</v>
      </c>
      <c r="B759" s="73" t="s">
        <v>276</v>
      </c>
      <c r="C759" s="61">
        <v>800</v>
      </c>
      <c r="D759" s="61"/>
      <c r="E759" s="61">
        <v>800</v>
      </c>
      <c r="F759" s="61"/>
      <c r="G759" s="61"/>
      <c r="H759" s="66"/>
      <c r="I759" s="66"/>
      <c r="J759" s="65"/>
    </row>
    <row r="760" spans="1:10" s="6" customFormat="1" hidden="1">
      <c r="A760" s="26">
        <v>723</v>
      </c>
      <c r="B760" s="127"/>
      <c r="C760" s="61"/>
      <c r="D760" s="61"/>
      <c r="E760" s="61"/>
      <c r="F760" s="61"/>
      <c r="G760" s="61"/>
      <c r="H760" s="66"/>
      <c r="I760" s="66"/>
      <c r="J760" s="125"/>
    </row>
    <row r="761" spans="1:10" s="6" customFormat="1" hidden="1">
      <c r="A761" s="26">
        <v>724</v>
      </c>
      <c r="B761" s="139" t="s">
        <v>277</v>
      </c>
      <c r="C761" s="61">
        <v>840</v>
      </c>
      <c r="D761" s="61"/>
      <c r="E761" s="61"/>
      <c r="F761" s="61"/>
      <c r="G761" s="61">
        <v>840</v>
      </c>
      <c r="H761" s="66"/>
      <c r="I761" s="66"/>
      <c r="J761" s="65"/>
    </row>
    <row r="762" spans="1:10" s="6" customFormat="1" hidden="1">
      <c r="A762" s="26">
        <v>725</v>
      </c>
      <c r="B762" s="127"/>
      <c r="C762" s="61"/>
      <c r="D762" s="61"/>
      <c r="E762" s="61"/>
      <c r="F762" s="61"/>
      <c r="G762" s="61"/>
      <c r="H762" s="66"/>
      <c r="I762" s="66"/>
      <c r="J762" s="125"/>
    </row>
    <row r="763" spans="1:10" s="6" customFormat="1" ht="25.5" hidden="1">
      <c r="A763" s="26">
        <v>726</v>
      </c>
      <c r="B763" s="155" t="s">
        <v>186</v>
      </c>
      <c r="C763" s="59">
        <v>34800</v>
      </c>
      <c r="D763" s="59"/>
      <c r="E763" s="59"/>
      <c r="F763" s="59"/>
      <c r="G763" s="59">
        <v>19500</v>
      </c>
      <c r="H763" s="74">
        <v>15300</v>
      </c>
      <c r="I763" s="74"/>
      <c r="J763" s="65"/>
    </row>
    <row r="764" spans="1:10" s="6" customFormat="1" hidden="1">
      <c r="A764" s="26">
        <v>727</v>
      </c>
      <c r="B764" s="127" t="s">
        <v>9</v>
      </c>
      <c r="C764" s="61">
        <f t="shared" ref="C764:H764" si="158">SUM(C769,C774)</f>
        <v>31350</v>
      </c>
      <c r="D764" s="61">
        <f t="shared" si="158"/>
        <v>0</v>
      </c>
      <c r="E764" s="61">
        <f t="shared" si="158"/>
        <v>0</v>
      </c>
      <c r="F764" s="61">
        <f t="shared" si="158"/>
        <v>0</v>
      </c>
      <c r="G764" s="61">
        <f t="shared" si="158"/>
        <v>17100</v>
      </c>
      <c r="H764" s="61">
        <f t="shared" si="158"/>
        <v>14250</v>
      </c>
      <c r="I764" s="61"/>
      <c r="J764" s="65"/>
    </row>
    <row r="765" spans="1:10" s="6" customFormat="1" hidden="1">
      <c r="A765" s="26">
        <v>728</v>
      </c>
      <c r="B765" s="127" t="s">
        <v>10</v>
      </c>
      <c r="C765" s="159">
        <f t="shared" ref="C765:H765" si="159">SUM(C767,C770,C772,C775,C777)</f>
        <v>3450</v>
      </c>
      <c r="D765" s="159">
        <f t="shared" si="159"/>
        <v>0</v>
      </c>
      <c r="E765" s="159">
        <f t="shared" si="159"/>
        <v>0</v>
      </c>
      <c r="F765" s="159">
        <f t="shared" si="159"/>
        <v>0</v>
      </c>
      <c r="G765" s="159">
        <f t="shared" si="159"/>
        <v>2400</v>
      </c>
      <c r="H765" s="159">
        <f t="shared" si="159"/>
        <v>1050</v>
      </c>
      <c r="I765" s="159"/>
      <c r="J765" s="65"/>
    </row>
    <row r="766" spans="1:10" s="6" customFormat="1" ht="51" hidden="1">
      <c r="A766" s="26">
        <v>729</v>
      </c>
      <c r="B766" s="73" t="s">
        <v>278</v>
      </c>
      <c r="C766" s="133" t="s">
        <v>279</v>
      </c>
      <c r="D766" s="61"/>
      <c r="E766" s="133" t="s">
        <v>280</v>
      </c>
      <c r="F766" s="61" t="s">
        <v>281</v>
      </c>
      <c r="G766" s="61"/>
      <c r="H766" s="66"/>
      <c r="I766" s="66"/>
      <c r="J766" s="125"/>
    </row>
    <row r="767" spans="1:10" s="6" customFormat="1" hidden="1">
      <c r="A767" s="26">
        <v>730</v>
      </c>
      <c r="B767" s="127" t="s">
        <v>10</v>
      </c>
      <c r="C767" s="61" t="s">
        <v>279</v>
      </c>
      <c r="D767" s="61"/>
      <c r="E767" s="61" t="s">
        <v>280</v>
      </c>
      <c r="F767" s="61" t="s">
        <v>281</v>
      </c>
      <c r="G767" s="61"/>
      <c r="H767" s="66"/>
      <c r="I767" s="66"/>
      <c r="J767" s="125"/>
    </row>
    <row r="768" spans="1:10" s="6" customFormat="1" ht="25.5" hidden="1">
      <c r="A768" s="26">
        <v>731</v>
      </c>
      <c r="B768" s="73" t="s">
        <v>282</v>
      </c>
      <c r="C768" s="61">
        <v>18000</v>
      </c>
      <c r="D768" s="61"/>
      <c r="E768" s="61"/>
      <c r="F768" s="61"/>
      <c r="G768" s="61">
        <v>18000</v>
      </c>
      <c r="H768" s="66"/>
      <c r="I768" s="66"/>
      <c r="J768" s="65"/>
    </row>
    <row r="769" spans="1:10" s="6" customFormat="1" hidden="1">
      <c r="A769" s="26">
        <v>732</v>
      </c>
      <c r="B769" s="127" t="s">
        <v>9</v>
      </c>
      <c r="C769" s="61">
        <v>17100</v>
      </c>
      <c r="D769" s="61"/>
      <c r="E769" s="124"/>
      <c r="F769" s="124"/>
      <c r="G769" s="61">
        <v>17100</v>
      </c>
      <c r="H769" s="66"/>
      <c r="I769" s="66"/>
      <c r="J769" s="125"/>
    </row>
    <row r="770" spans="1:10" s="6" customFormat="1" hidden="1">
      <c r="A770" s="26">
        <v>733</v>
      </c>
      <c r="B770" s="127" t="s">
        <v>10</v>
      </c>
      <c r="C770" s="61">
        <v>900</v>
      </c>
      <c r="D770" s="61"/>
      <c r="E770" s="61"/>
      <c r="F770" s="61"/>
      <c r="G770" s="61">
        <v>900</v>
      </c>
      <c r="H770" s="66"/>
      <c r="I770" s="66"/>
      <c r="J770" s="125"/>
    </row>
    <row r="771" spans="1:10" s="6" customFormat="1" ht="51" hidden="1">
      <c r="A771" s="26">
        <v>734</v>
      </c>
      <c r="B771" s="73" t="s">
        <v>283</v>
      </c>
      <c r="C771" s="133" t="s">
        <v>279</v>
      </c>
      <c r="D771" s="61"/>
      <c r="E771" s="133"/>
      <c r="F771" s="61" t="s">
        <v>280</v>
      </c>
      <c r="G771" s="61" t="s">
        <v>281</v>
      </c>
      <c r="H771" s="66"/>
      <c r="I771" s="66"/>
      <c r="J771" s="125"/>
    </row>
    <row r="772" spans="1:10" s="6" customFormat="1" hidden="1">
      <c r="A772" s="26">
        <v>735</v>
      </c>
      <c r="B772" s="127" t="s">
        <v>10</v>
      </c>
      <c r="C772" s="61" t="s">
        <v>279</v>
      </c>
      <c r="D772" s="61"/>
      <c r="E772" s="61"/>
      <c r="F772" s="61" t="s">
        <v>280</v>
      </c>
      <c r="G772" s="61" t="s">
        <v>281</v>
      </c>
      <c r="H772" s="66"/>
      <c r="I772" s="66"/>
      <c r="J772" s="125"/>
    </row>
    <row r="773" spans="1:10" s="6" customFormat="1" ht="25.5" hidden="1">
      <c r="A773" s="26">
        <v>736</v>
      </c>
      <c r="B773" s="73" t="s">
        <v>284</v>
      </c>
      <c r="C773" s="61">
        <v>13000</v>
      </c>
      <c r="D773" s="61"/>
      <c r="E773" s="61"/>
      <c r="F773" s="61"/>
      <c r="G773" s="61"/>
      <c r="H773" s="66">
        <v>15000</v>
      </c>
      <c r="I773" s="66"/>
      <c r="J773" s="65"/>
    </row>
    <row r="774" spans="1:10" s="6" customFormat="1" hidden="1">
      <c r="A774" s="26">
        <v>737</v>
      </c>
      <c r="B774" s="127" t="s">
        <v>9</v>
      </c>
      <c r="C774" s="61">
        <v>14250</v>
      </c>
      <c r="D774" s="61"/>
      <c r="E774" s="124"/>
      <c r="F774" s="124"/>
      <c r="G774" s="61"/>
      <c r="H774" s="66">
        <v>14250</v>
      </c>
      <c r="I774" s="66"/>
      <c r="J774" s="125"/>
    </row>
    <row r="775" spans="1:10" s="6" customFormat="1" hidden="1">
      <c r="A775" s="26">
        <v>738</v>
      </c>
      <c r="B775" s="127" t="s">
        <v>10</v>
      </c>
      <c r="C775" s="61">
        <v>750</v>
      </c>
      <c r="D775" s="61"/>
      <c r="E775" s="61"/>
      <c r="F775" s="61"/>
      <c r="G775" s="61"/>
      <c r="H775" s="66">
        <v>750</v>
      </c>
      <c r="I775" s="66"/>
      <c r="J775" s="125"/>
    </row>
    <row r="776" spans="1:10" s="6" customFormat="1" ht="51" hidden="1">
      <c r="A776" s="26">
        <v>739</v>
      </c>
      <c r="B776" s="73" t="s">
        <v>285</v>
      </c>
      <c r="C776" s="133">
        <v>1800</v>
      </c>
      <c r="D776" s="61"/>
      <c r="E776" s="133"/>
      <c r="F776" s="61"/>
      <c r="G776" s="61">
        <v>1500</v>
      </c>
      <c r="H776" s="66">
        <v>300</v>
      </c>
      <c r="I776" s="66"/>
      <c r="J776" s="125"/>
    </row>
    <row r="777" spans="1:10" s="6" customFormat="1" hidden="1">
      <c r="A777" s="26">
        <v>740</v>
      </c>
      <c r="B777" s="127" t="s">
        <v>10</v>
      </c>
      <c r="C777" s="61">
        <v>1800</v>
      </c>
      <c r="D777" s="61"/>
      <c r="E777" s="61"/>
      <c r="F777" s="61"/>
      <c r="G777" s="61">
        <v>1500</v>
      </c>
      <c r="H777" s="66">
        <v>300</v>
      </c>
      <c r="I777" s="66"/>
      <c r="J777" s="125"/>
    </row>
    <row r="778" spans="1:10" s="6" customFormat="1" hidden="1">
      <c r="A778" s="26">
        <v>508</v>
      </c>
      <c r="B778" s="333" t="s">
        <v>122</v>
      </c>
      <c r="C778" s="334"/>
      <c r="D778" s="334"/>
      <c r="E778" s="334"/>
      <c r="F778" s="334"/>
      <c r="G778" s="334"/>
      <c r="H778" s="335"/>
      <c r="I778" s="213"/>
      <c r="J778" s="65"/>
    </row>
    <row r="779" spans="1:10" s="6" customFormat="1" ht="25.5" hidden="1">
      <c r="A779" s="26">
        <v>509</v>
      </c>
      <c r="B779" s="68" t="s">
        <v>123</v>
      </c>
      <c r="C779" s="59">
        <f t="shared" ref="C779:I779" si="160">SUM(C780:C781)</f>
        <v>1000</v>
      </c>
      <c r="D779" s="59">
        <f t="shared" si="160"/>
        <v>1000</v>
      </c>
      <c r="E779" s="59">
        <f t="shared" si="160"/>
        <v>0</v>
      </c>
      <c r="F779" s="59">
        <f t="shared" si="160"/>
        <v>0</v>
      </c>
      <c r="G779" s="59">
        <f t="shared" si="160"/>
        <v>0</v>
      </c>
      <c r="H779" s="59">
        <f t="shared" si="160"/>
        <v>0</v>
      </c>
      <c r="I779" s="59">
        <f t="shared" si="160"/>
        <v>0</v>
      </c>
      <c r="J779" s="220" t="s">
        <v>67</v>
      </c>
    </row>
    <row r="780" spans="1:10" s="6" customFormat="1" hidden="1">
      <c r="A780" s="26">
        <v>510</v>
      </c>
      <c r="B780" s="60" t="s">
        <v>9</v>
      </c>
      <c r="C780" s="61">
        <f>SUM(C784,C787,C790)</f>
        <v>0</v>
      </c>
      <c r="D780" s="61">
        <f t="shared" ref="D780:I780" si="161">SUM(D784,D787,D790)</f>
        <v>0</v>
      </c>
      <c r="E780" s="61">
        <f t="shared" si="161"/>
        <v>0</v>
      </c>
      <c r="F780" s="61">
        <f t="shared" si="161"/>
        <v>0</v>
      </c>
      <c r="G780" s="61">
        <f t="shared" si="161"/>
        <v>0</v>
      </c>
      <c r="H780" s="61">
        <f t="shared" si="161"/>
        <v>0</v>
      </c>
      <c r="I780" s="61">
        <f t="shared" si="161"/>
        <v>0</v>
      </c>
      <c r="J780" s="220" t="s">
        <v>67</v>
      </c>
    </row>
    <row r="781" spans="1:10" s="6" customFormat="1" hidden="1">
      <c r="A781" s="26">
        <v>511</v>
      </c>
      <c r="B781" s="60" t="s">
        <v>10</v>
      </c>
      <c r="C781" s="61">
        <f>SUM(C791,C788,C785)</f>
        <v>1000</v>
      </c>
      <c r="D781" s="61">
        <f t="shared" ref="D781:I781" si="162">SUM(D791,D788,D785)</f>
        <v>1000</v>
      </c>
      <c r="E781" s="61">
        <f t="shared" si="162"/>
        <v>0</v>
      </c>
      <c r="F781" s="61">
        <f t="shared" si="162"/>
        <v>0</v>
      </c>
      <c r="G781" s="61">
        <f t="shared" si="162"/>
        <v>0</v>
      </c>
      <c r="H781" s="61">
        <f t="shared" si="162"/>
        <v>0</v>
      </c>
      <c r="I781" s="61">
        <f t="shared" si="162"/>
        <v>0</v>
      </c>
      <c r="J781" s="34"/>
    </row>
    <row r="782" spans="1:10" s="6" customFormat="1" hidden="1">
      <c r="A782" s="26">
        <v>512</v>
      </c>
      <c r="B782" s="160" t="s">
        <v>286</v>
      </c>
      <c r="C782" s="61"/>
      <c r="D782" s="61"/>
      <c r="E782" s="61"/>
      <c r="F782" s="61"/>
      <c r="G782" s="61"/>
      <c r="H782" s="66"/>
      <c r="I782" s="66"/>
      <c r="J782" s="220"/>
    </row>
    <row r="783" spans="1:10" s="6" customFormat="1" hidden="1">
      <c r="A783" s="26">
        <v>513</v>
      </c>
      <c r="B783" s="141" t="s">
        <v>589</v>
      </c>
      <c r="C783" s="61">
        <f t="shared" ref="C783:I783" si="163">SUM(C785)</f>
        <v>1000</v>
      </c>
      <c r="D783" s="61">
        <f t="shared" si="163"/>
        <v>1000</v>
      </c>
      <c r="E783" s="61">
        <f t="shared" si="163"/>
        <v>0</v>
      </c>
      <c r="F783" s="61">
        <f t="shared" si="163"/>
        <v>0</v>
      </c>
      <c r="G783" s="61">
        <f t="shared" si="163"/>
        <v>0</v>
      </c>
      <c r="H783" s="61">
        <f t="shared" si="163"/>
        <v>0</v>
      </c>
      <c r="I783" s="61">
        <f t="shared" si="163"/>
        <v>0</v>
      </c>
      <c r="J783" s="220"/>
    </row>
    <row r="784" spans="1:10" s="6" customFormat="1" hidden="1">
      <c r="A784" s="26">
        <v>514</v>
      </c>
      <c r="B784" s="127" t="s">
        <v>9</v>
      </c>
      <c r="C784" s="61">
        <f>SUM(D784:H784)</f>
        <v>0</v>
      </c>
      <c r="D784" s="61">
        <v>0</v>
      </c>
      <c r="E784" s="124"/>
      <c r="F784" s="124"/>
      <c r="G784" s="61"/>
      <c r="H784" s="66"/>
      <c r="I784" s="66"/>
      <c r="J784" s="220"/>
    </row>
    <row r="785" spans="1:10" s="6" customFormat="1" hidden="1">
      <c r="A785" s="26">
        <v>515</v>
      </c>
      <c r="B785" s="127" t="s">
        <v>10</v>
      </c>
      <c r="C785" s="61">
        <f>SUM(D785:I785)</f>
        <v>1000</v>
      </c>
      <c r="D785" s="61">
        <v>1000</v>
      </c>
      <c r="E785" s="61"/>
      <c r="F785" s="61"/>
      <c r="G785" s="61">
        <v>0</v>
      </c>
      <c r="H785" s="66">
        <v>0</v>
      </c>
      <c r="I785" s="66">
        <v>0</v>
      </c>
      <c r="J785" s="220"/>
    </row>
    <row r="786" spans="1:10" s="6" customFormat="1" ht="25.5" hidden="1">
      <c r="A786" s="26">
        <v>516</v>
      </c>
      <c r="B786" s="141" t="s">
        <v>287</v>
      </c>
      <c r="C786" s="61">
        <f>SUM(C787:C788)</f>
        <v>0</v>
      </c>
      <c r="D786" s="61">
        <f t="shared" ref="D786:I786" si="164">SUM(D787:D788)</f>
        <v>0</v>
      </c>
      <c r="E786" s="61">
        <f t="shared" si="164"/>
        <v>0</v>
      </c>
      <c r="F786" s="61">
        <f t="shared" si="164"/>
        <v>0</v>
      </c>
      <c r="G786" s="61">
        <f t="shared" si="164"/>
        <v>0</v>
      </c>
      <c r="H786" s="61">
        <f t="shared" si="164"/>
        <v>0</v>
      </c>
      <c r="I786" s="61">
        <f t="shared" si="164"/>
        <v>0</v>
      </c>
      <c r="J786" s="220"/>
    </row>
    <row r="787" spans="1:10" s="6" customFormat="1" hidden="1">
      <c r="A787" s="26">
        <v>517</v>
      </c>
      <c r="B787" s="127" t="s">
        <v>9</v>
      </c>
      <c r="C787" s="61">
        <f>SUM(D787:H787)</f>
        <v>0</v>
      </c>
      <c r="D787" s="61"/>
      <c r="E787" s="124">
        <v>0</v>
      </c>
      <c r="F787" s="124"/>
      <c r="G787" s="61"/>
      <c r="H787" s="66"/>
      <c r="I787" s="66"/>
      <c r="J787" s="220"/>
    </row>
    <row r="788" spans="1:10" s="6" customFormat="1" hidden="1">
      <c r="A788" s="26">
        <v>518</v>
      </c>
      <c r="B788" s="127" t="s">
        <v>10</v>
      </c>
      <c r="C788" s="61">
        <f>SUM(D788:I788)</f>
        <v>0</v>
      </c>
      <c r="D788" s="61"/>
      <c r="E788" s="61">
        <v>0</v>
      </c>
      <c r="F788" s="61"/>
      <c r="G788" s="61"/>
      <c r="H788" s="66"/>
      <c r="I788" s="66">
        <v>0</v>
      </c>
      <c r="J788" s="220"/>
    </row>
    <row r="789" spans="1:10" s="6" customFormat="1" ht="25.5" hidden="1">
      <c r="A789" s="26">
        <v>519</v>
      </c>
      <c r="B789" s="130" t="s">
        <v>339</v>
      </c>
      <c r="C789" s="61">
        <f>SUM(C790:C791)</f>
        <v>0</v>
      </c>
      <c r="D789" s="61">
        <f t="shared" ref="D789:I789" si="165">SUM(D790:D791)</f>
        <v>0</v>
      </c>
      <c r="E789" s="61">
        <f t="shared" si="165"/>
        <v>0</v>
      </c>
      <c r="F789" s="61">
        <f t="shared" si="165"/>
        <v>0</v>
      </c>
      <c r="G789" s="61">
        <f t="shared" si="165"/>
        <v>0</v>
      </c>
      <c r="H789" s="61">
        <f t="shared" si="165"/>
        <v>0</v>
      </c>
      <c r="I789" s="61">
        <f t="shared" si="165"/>
        <v>0</v>
      </c>
      <c r="J789" s="125"/>
    </row>
    <row r="790" spans="1:10" s="6" customFormat="1" hidden="1">
      <c r="A790" s="26">
        <v>520</v>
      </c>
      <c r="B790" s="127" t="s">
        <v>9</v>
      </c>
      <c r="C790" s="61">
        <f>SUM(D790:H790)</f>
        <v>0</v>
      </c>
      <c r="D790" s="61"/>
      <c r="E790" s="61"/>
      <c r="F790" s="61"/>
      <c r="G790" s="61">
        <v>0</v>
      </c>
      <c r="H790" s="66">
        <v>0</v>
      </c>
      <c r="I790" s="66"/>
      <c r="J790" s="125"/>
    </row>
    <row r="791" spans="1:10" s="6" customFormat="1" hidden="1">
      <c r="A791" s="26">
        <v>521</v>
      </c>
      <c r="B791" s="161" t="s">
        <v>10</v>
      </c>
      <c r="C791" s="61">
        <f>SUM(D791:I791)</f>
        <v>0</v>
      </c>
      <c r="D791" s="162"/>
      <c r="E791" s="162"/>
      <c r="F791" s="162"/>
      <c r="G791" s="162">
        <v>0</v>
      </c>
      <c r="H791" s="163">
        <v>0</v>
      </c>
      <c r="I791" s="163">
        <v>0</v>
      </c>
      <c r="J791" s="125"/>
    </row>
    <row r="792" spans="1:10" s="6" customFormat="1">
      <c r="A792" s="26">
        <v>522</v>
      </c>
      <c r="B792" s="363" t="s">
        <v>101</v>
      </c>
      <c r="C792" s="364"/>
      <c r="D792" s="364"/>
      <c r="E792" s="364"/>
      <c r="F792" s="364"/>
      <c r="G792" s="364"/>
      <c r="H792" s="364"/>
      <c r="I792" s="364"/>
      <c r="J792" s="365"/>
    </row>
    <row r="793" spans="1:10" s="6" customFormat="1" ht="25.5">
      <c r="A793" s="26">
        <v>523</v>
      </c>
      <c r="B793" s="71" t="s">
        <v>102</v>
      </c>
      <c r="C793" s="61"/>
      <c r="D793" s="61"/>
      <c r="E793" s="61"/>
      <c r="F793" s="61"/>
      <c r="G793" s="61"/>
      <c r="H793" s="61"/>
      <c r="I793" s="191"/>
      <c r="J793" s="164"/>
    </row>
    <row r="794" spans="1:10" s="6" customFormat="1" ht="12" customHeight="1">
      <c r="A794" s="26">
        <v>524</v>
      </c>
      <c r="B794" s="107" t="s">
        <v>10</v>
      </c>
      <c r="C794" s="54">
        <f>SUM(C796,C798,C800)</f>
        <v>5125.5560000000005</v>
      </c>
      <c r="D794" s="54">
        <f t="shared" ref="D794:I794" si="166">SUM(D796,D798,D800)</f>
        <v>184.756</v>
      </c>
      <c r="E794" s="54">
        <f t="shared" si="166"/>
        <v>0</v>
      </c>
      <c r="F794" s="54">
        <f t="shared" si="166"/>
        <v>97.2</v>
      </c>
      <c r="G794" s="54">
        <f t="shared" si="166"/>
        <v>3843.6</v>
      </c>
      <c r="H794" s="54">
        <f t="shared" si="166"/>
        <v>900</v>
      </c>
      <c r="I794" s="54">
        <f t="shared" si="166"/>
        <v>100</v>
      </c>
      <c r="J794" s="125"/>
    </row>
    <row r="795" spans="1:10" s="6" customFormat="1" ht="61.5" hidden="1" customHeight="1">
      <c r="A795" s="26">
        <v>525</v>
      </c>
      <c r="B795" s="107" t="s">
        <v>619</v>
      </c>
      <c r="C795" s="54"/>
      <c r="D795" s="54"/>
      <c r="E795" s="61"/>
      <c r="F795" s="61"/>
      <c r="G795" s="61"/>
      <c r="H795" s="61"/>
      <c r="I795" s="61"/>
      <c r="J795" s="125"/>
    </row>
    <row r="796" spans="1:10" s="6" customFormat="1" hidden="1">
      <c r="A796" s="26">
        <v>526</v>
      </c>
      <c r="B796" s="107" t="s">
        <v>10</v>
      </c>
      <c r="C796" s="54">
        <f>SUM(D796:H796)</f>
        <v>184.756</v>
      </c>
      <c r="D796" s="54">
        <v>184.756</v>
      </c>
      <c r="E796" s="61"/>
      <c r="F796" s="61"/>
      <c r="G796" s="61"/>
      <c r="H796" s="61"/>
      <c r="I796" s="61"/>
      <c r="J796" s="125"/>
    </row>
    <row r="797" spans="1:10" s="6" customFormat="1" ht="32.25" customHeight="1">
      <c r="A797" s="26">
        <v>527</v>
      </c>
      <c r="B797" s="107" t="s">
        <v>590</v>
      </c>
      <c r="C797" s="54"/>
      <c r="D797" s="54"/>
      <c r="E797" s="61"/>
      <c r="F797" s="61"/>
      <c r="G797" s="61"/>
      <c r="H797" s="61"/>
      <c r="I797" s="61"/>
      <c r="J797" s="125"/>
    </row>
    <row r="798" spans="1:10" s="6" customFormat="1">
      <c r="A798" s="26">
        <v>528</v>
      </c>
      <c r="B798" s="107" t="s">
        <v>10</v>
      </c>
      <c r="C798" s="54">
        <f>SUM(D798:J798)</f>
        <v>4843.6000000000004</v>
      </c>
      <c r="D798" s="54"/>
      <c r="E798" s="61"/>
      <c r="F798" s="61"/>
      <c r="G798" s="61">
        <v>3843.6</v>
      </c>
      <c r="H798" s="61">
        <v>900</v>
      </c>
      <c r="I798" s="61">
        <v>100</v>
      </c>
      <c r="J798" s="125"/>
    </row>
    <row r="799" spans="1:10" s="6" customFormat="1" ht="42.75" hidden="1" customHeight="1">
      <c r="A799" s="26">
        <v>529</v>
      </c>
      <c r="B799" s="107" t="s">
        <v>482</v>
      </c>
      <c r="C799" s="54"/>
      <c r="D799" s="54"/>
      <c r="E799" s="61"/>
      <c r="F799" s="61"/>
      <c r="G799" s="61"/>
      <c r="H799" s="61"/>
      <c r="I799" s="61"/>
      <c r="J799" s="125"/>
    </row>
    <row r="800" spans="1:10" s="6" customFormat="1" hidden="1">
      <c r="A800" s="26">
        <v>530</v>
      </c>
      <c r="B800" s="107" t="s">
        <v>10</v>
      </c>
      <c r="C800" s="54">
        <f>SUM(D800:H800)</f>
        <v>97.2</v>
      </c>
      <c r="D800" s="54"/>
      <c r="E800" s="61"/>
      <c r="F800" s="61">
        <v>97.2</v>
      </c>
      <c r="G800" s="61"/>
      <c r="H800" s="61"/>
      <c r="I800" s="61"/>
      <c r="J800" s="125"/>
    </row>
    <row r="801" spans="1:10" s="6" customFormat="1" ht="26.25" customHeight="1">
      <c r="A801" s="26">
        <v>531</v>
      </c>
      <c r="B801" s="384" t="s">
        <v>572</v>
      </c>
      <c r="C801" s="385"/>
      <c r="D801" s="385"/>
      <c r="E801" s="385"/>
      <c r="F801" s="385"/>
      <c r="G801" s="385"/>
      <c r="H801" s="386"/>
      <c r="I801" s="223"/>
      <c r="J801" s="125"/>
    </row>
    <row r="802" spans="1:10" s="6" customFormat="1">
      <c r="A802" s="26">
        <v>532</v>
      </c>
      <c r="B802" s="360" t="s">
        <v>101</v>
      </c>
      <c r="C802" s="361"/>
      <c r="D802" s="361"/>
      <c r="E802" s="361"/>
      <c r="F802" s="361"/>
      <c r="G802" s="361"/>
      <c r="H802" s="362"/>
      <c r="I802" s="215"/>
      <c r="J802" s="65"/>
    </row>
    <row r="803" spans="1:10" s="30" customFormat="1" ht="25.5">
      <c r="A803" s="26">
        <v>533</v>
      </c>
      <c r="B803" s="71" t="s">
        <v>102</v>
      </c>
      <c r="C803" s="59">
        <f>SUM(C804:C805)</f>
        <v>1817.5</v>
      </c>
      <c r="D803" s="59">
        <f t="shared" ref="D803:H803" si="167">SUM(D804:D805)</f>
        <v>229.9</v>
      </c>
      <c r="E803" s="59">
        <f t="shared" si="167"/>
        <v>250</v>
      </c>
      <c r="F803" s="59">
        <f t="shared" si="167"/>
        <v>491.5</v>
      </c>
      <c r="G803" s="59">
        <f t="shared" si="167"/>
        <v>449.2</v>
      </c>
      <c r="H803" s="59">
        <f t="shared" si="167"/>
        <v>255.60000000000002</v>
      </c>
      <c r="I803" s="59">
        <v>56.9</v>
      </c>
      <c r="J803" s="65"/>
    </row>
    <row r="804" spans="1:10" s="30" customFormat="1">
      <c r="A804" s="26">
        <v>534</v>
      </c>
      <c r="B804" s="60" t="s">
        <v>10</v>
      </c>
      <c r="C804" s="59">
        <f>SUM(D804:I804)</f>
        <v>1357.6000000000001</v>
      </c>
      <c r="D804" s="61">
        <f t="shared" ref="D804:H804" si="168">D808+D810+D815+D813+D818</f>
        <v>229.9</v>
      </c>
      <c r="E804" s="61">
        <f t="shared" si="168"/>
        <v>250</v>
      </c>
      <c r="F804" s="61">
        <f t="shared" si="168"/>
        <v>370</v>
      </c>
      <c r="G804" s="61">
        <f t="shared" si="168"/>
        <v>330</v>
      </c>
      <c r="H804" s="61">
        <f t="shared" si="168"/>
        <v>136.4</v>
      </c>
      <c r="I804" s="61">
        <v>41.3</v>
      </c>
      <c r="J804" s="34"/>
    </row>
    <row r="805" spans="1:10" s="30" customFormat="1">
      <c r="A805" s="26">
        <v>535</v>
      </c>
      <c r="B805" s="211" t="s">
        <v>582</v>
      </c>
      <c r="C805" s="59">
        <f>SUM(D805:I805)</f>
        <v>459.9</v>
      </c>
      <c r="D805" s="59">
        <f t="shared" ref="D805:F805" si="169">SUM(D812)</f>
        <v>0</v>
      </c>
      <c r="E805" s="59">
        <f t="shared" si="169"/>
        <v>0</v>
      </c>
      <c r="F805" s="59">
        <f t="shared" si="169"/>
        <v>121.5</v>
      </c>
      <c r="G805" s="59">
        <f>SUM(G816)</f>
        <v>119.2</v>
      </c>
      <c r="H805" s="59">
        <f>SUM(H816)</f>
        <v>119.2</v>
      </c>
      <c r="I805" s="59">
        <v>100</v>
      </c>
      <c r="J805" s="220"/>
    </row>
    <row r="806" spans="1:10" s="6" customFormat="1" ht="13.5">
      <c r="A806" s="26">
        <v>536</v>
      </c>
      <c r="B806" s="165" t="s">
        <v>225</v>
      </c>
      <c r="C806" s="59">
        <f t="shared" ref="C806:C814" si="170">SUM(D806:H806)</f>
        <v>0</v>
      </c>
      <c r="D806" s="61"/>
      <c r="E806" s="61"/>
      <c r="F806" s="61"/>
      <c r="G806" s="61"/>
      <c r="H806" s="66"/>
      <c r="I806" s="66"/>
      <c r="J806" s="65"/>
    </row>
    <row r="807" spans="1:10" s="6" customFormat="1" ht="63.75" hidden="1">
      <c r="A807" s="26">
        <v>537</v>
      </c>
      <c r="B807" s="141" t="s">
        <v>465</v>
      </c>
      <c r="C807" s="59">
        <f t="shared" si="170"/>
        <v>0</v>
      </c>
      <c r="D807" s="61"/>
      <c r="E807" s="61"/>
      <c r="F807" s="61"/>
      <c r="G807" s="61"/>
      <c r="H807" s="66"/>
      <c r="I807" s="66"/>
      <c r="J807" s="65"/>
    </row>
    <row r="808" spans="1:10" s="6" customFormat="1" hidden="1">
      <c r="A808" s="26">
        <v>538</v>
      </c>
      <c r="B808" s="127" t="s">
        <v>10</v>
      </c>
      <c r="C808" s="59">
        <f t="shared" si="170"/>
        <v>229.9</v>
      </c>
      <c r="D808" s="61">
        <v>229.9</v>
      </c>
      <c r="E808" s="61"/>
      <c r="F808" s="61"/>
      <c r="G808" s="61"/>
      <c r="H808" s="66"/>
      <c r="I808" s="66"/>
      <c r="J808" s="220"/>
    </row>
    <row r="809" spans="1:10" s="6" customFormat="1" ht="38.25" hidden="1">
      <c r="A809" s="26">
        <v>539</v>
      </c>
      <c r="B809" s="141" t="s">
        <v>468</v>
      </c>
      <c r="C809" s="59">
        <f t="shared" si="170"/>
        <v>0</v>
      </c>
      <c r="D809" s="61"/>
      <c r="E809" s="61"/>
      <c r="F809" s="61"/>
      <c r="G809" s="61"/>
      <c r="H809" s="66"/>
      <c r="I809" s="66"/>
      <c r="J809" s="65"/>
    </row>
    <row r="810" spans="1:10" s="6" customFormat="1" hidden="1">
      <c r="A810" s="26">
        <v>540</v>
      </c>
      <c r="B810" s="127" t="s">
        <v>10</v>
      </c>
      <c r="C810" s="59">
        <f t="shared" si="170"/>
        <v>250</v>
      </c>
      <c r="D810" s="61"/>
      <c r="E810" s="61">
        <v>250</v>
      </c>
      <c r="F810" s="61"/>
      <c r="G810" s="61"/>
      <c r="H810" s="66"/>
      <c r="I810" s="66"/>
      <c r="J810" s="220"/>
    </row>
    <row r="811" spans="1:10" s="30" customFormat="1" ht="89.25" hidden="1">
      <c r="A811" s="26">
        <v>541</v>
      </c>
      <c r="B811" s="141" t="s">
        <v>581</v>
      </c>
      <c r="C811" s="59">
        <f t="shared" si="170"/>
        <v>491.5</v>
      </c>
      <c r="D811" s="61"/>
      <c r="E811" s="61"/>
      <c r="F811" s="61">
        <f>SUM(F812:F813)</f>
        <v>491.5</v>
      </c>
      <c r="G811" s="61"/>
      <c r="H811" s="66"/>
      <c r="I811" s="66"/>
      <c r="J811" s="65"/>
    </row>
    <row r="812" spans="1:10" s="30" customFormat="1" hidden="1">
      <c r="A812" s="26">
        <v>542</v>
      </c>
      <c r="B812" s="141" t="s">
        <v>9</v>
      </c>
      <c r="C812" s="59">
        <f>SUM(D812:H812)</f>
        <v>121.5</v>
      </c>
      <c r="D812" s="61"/>
      <c r="E812" s="61"/>
      <c r="F812" s="61">
        <v>121.5</v>
      </c>
      <c r="G812" s="61"/>
      <c r="H812" s="66"/>
      <c r="I812" s="66"/>
      <c r="J812" s="65"/>
    </row>
    <row r="813" spans="1:10" s="30" customFormat="1" hidden="1">
      <c r="A813" s="26">
        <v>543</v>
      </c>
      <c r="B813" s="127" t="s">
        <v>10</v>
      </c>
      <c r="C813" s="59">
        <f t="shared" si="170"/>
        <v>370</v>
      </c>
      <c r="D813" s="61"/>
      <c r="E813" s="61"/>
      <c r="F813" s="61">
        <v>370</v>
      </c>
      <c r="G813" s="61"/>
      <c r="H813" s="66"/>
      <c r="I813" s="66"/>
      <c r="J813" s="254"/>
    </row>
    <row r="814" spans="1:10" s="6" customFormat="1" ht="25.5">
      <c r="A814" s="26">
        <v>544</v>
      </c>
      <c r="B814" s="141" t="s">
        <v>618</v>
      </c>
      <c r="C814" s="59">
        <f t="shared" si="170"/>
        <v>0</v>
      </c>
      <c r="D814" s="51"/>
      <c r="E814" s="51"/>
      <c r="F814" s="51"/>
      <c r="G814" s="51"/>
      <c r="H814" s="53"/>
      <c r="I814" s="53"/>
      <c r="J814" s="54"/>
    </row>
    <row r="815" spans="1:10" s="6" customFormat="1">
      <c r="A815" s="26">
        <v>545</v>
      </c>
      <c r="B815" s="127" t="s">
        <v>10</v>
      </c>
      <c r="C815" s="59">
        <f>SUM(D815:I815)</f>
        <v>395.59999999999997</v>
      </c>
      <c r="D815" s="61"/>
      <c r="E815" s="61"/>
      <c r="F815" s="61"/>
      <c r="G815" s="61">
        <v>290.39999999999998</v>
      </c>
      <c r="H815" s="66">
        <v>96.8</v>
      </c>
      <c r="I815" s="66">
        <v>8.4</v>
      </c>
      <c r="J815" s="220"/>
    </row>
    <row r="816" spans="1:10" s="6" customFormat="1">
      <c r="A816" s="26"/>
      <c r="B816" s="127" t="s">
        <v>651</v>
      </c>
      <c r="C816" s="59"/>
      <c r="D816" s="61"/>
      <c r="E816" s="61"/>
      <c r="F816" s="61"/>
      <c r="G816" s="61">
        <v>119.2</v>
      </c>
      <c r="H816" s="66">
        <v>119.2</v>
      </c>
      <c r="I816" s="66">
        <v>100</v>
      </c>
      <c r="J816" s="296"/>
    </row>
    <row r="817" spans="1:10" s="6" customFormat="1" ht="55.5" customHeight="1">
      <c r="A817" s="26"/>
      <c r="B817" s="282" t="s">
        <v>620</v>
      </c>
      <c r="C817" s="59"/>
      <c r="D817" s="61"/>
      <c r="E817" s="61"/>
      <c r="F817" s="61"/>
      <c r="G817" s="61"/>
      <c r="H817" s="66"/>
      <c r="I817" s="66"/>
      <c r="J817" s="281"/>
    </row>
    <row r="818" spans="1:10" s="6" customFormat="1" ht="15.75" customHeight="1">
      <c r="A818" s="26"/>
      <c r="B818" s="282" t="s">
        <v>10</v>
      </c>
      <c r="C818" s="59">
        <f>SUM(D818:I818)</f>
        <v>179.2</v>
      </c>
      <c r="D818" s="61"/>
      <c r="E818" s="61"/>
      <c r="F818" s="61"/>
      <c r="G818" s="61">
        <v>39.6</v>
      </c>
      <c r="H818" s="66">
        <v>39.6</v>
      </c>
      <c r="I818" s="66">
        <v>100</v>
      </c>
      <c r="J818" s="281"/>
    </row>
    <row r="819" spans="1:10" s="6" customFormat="1" ht="44.25" hidden="1" customHeight="1">
      <c r="A819" s="26">
        <v>546</v>
      </c>
      <c r="B819" s="58" t="s">
        <v>340</v>
      </c>
      <c r="C819" s="59">
        <f>SUM(D819:I819)</f>
        <v>0</v>
      </c>
      <c r="D819" s="59">
        <f t="shared" ref="D819:I819" si="171">SUM(D820:D821)</f>
        <v>0</v>
      </c>
      <c r="E819" s="59">
        <f t="shared" si="171"/>
        <v>0</v>
      </c>
      <c r="F819" s="59">
        <f t="shared" si="171"/>
        <v>0</v>
      </c>
      <c r="G819" s="59">
        <f t="shared" si="171"/>
        <v>0</v>
      </c>
      <c r="H819" s="59">
        <f t="shared" si="171"/>
        <v>0</v>
      </c>
      <c r="I819" s="59">
        <f t="shared" si="171"/>
        <v>0</v>
      </c>
      <c r="J819" s="65"/>
    </row>
    <row r="820" spans="1:10" s="6" customFormat="1" hidden="1">
      <c r="A820" s="26">
        <v>547</v>
      </c>
      <c r="B820" s="60" t="s">
        <v>9</v>
      </c>
      <c r="C820" s="59">
        <f>SUM(D820:H820)</f>
        <v>0</v>
      </c>
      <c r="D820" s="61">
        <f t="shared" ref="D820:I820" si="172">SUM(D824)</f>
        <v>0</v>
      </c>
      <c r="E820" s="61">
        <f t="shared" si="172"/>
        <v>0</v>
      </c>
      <c r="F820" s="61">
        <f t="shared" si="172"/>
        <v>0</v>
      </c>
      <c r="G820" s="61">
        <f t="shared" si="172"/>
        <v>0</v>
      </c>
      <c r="H820" s="61">
        <f t="shared" si="172"/>
        <v>0</v>
      </c>
      <c r="I820" s="61">
        <f t="shared" si="172"/>
        <v>0</v>
      </c>
      <c r="J820" s="220"/>
    </row>
    <row r="821" spans="1:10" s="6" customFormat="1" hidden="1">
      <c r="A821" s="26">
        <v>548</v>
      </c>
      <c r="B821" s="60" t="s">
        <v>10</v>
      </c>
      <c r="C821" s="59">
        <f>SUM(D821:I821)</f>
        <v>0</v>
      </c>
      <c r="D821" s="61">
        <f t="shared" ref="D821:I821" si="173">SUM(D825)</f>
        <v>0</v>
      </c>
      <c r="E821" s="61">
        <f t="shared" si="173"/>
        <v>0</v>
      </c>
      <c r="F821" s="61">
        <f t="shared" si="173"/>
        <v>0</v>
      </c>
      <c r="G821" s="61">
        <f t="shared" si="173"/>
        <v>0</v>
      </c>
      <c r="H821" s="61">
        <f t="shared" si="173"/>
        <v>0</v>
      </c>
      <c r="I821" s="61">
        <f t="shared" si="173"/>
        <v>0</v>
      </c>
      <c r="J821" s="220"/>
    </row>
    <row r="822" spans="1:10" s="6" customFormat="1" hidden="1">
      <c r="A822" s="26">
        <v>549</v>
      </c>
      <c r="B822" s="333" t="s">
        <v>97</v>
      </c>
      <c r="C822" s="334"/>
      <c r="D822" s="334"/>
      <c r="E822" s="334"/>
      <c r="F822" s="334"/>
      <c r="G822" s="334"/>
      <c r="H822" s="335"/>
      <c r="I822" s="213"/>
      <c r="J822" s="65"/>
    </row>
    <row r="823" spans="1:10" s="6" customFormat="1" ht="25.5" hidden="1">
      <c r="A823" s="26">
        <v>550</v>
      </c>
      <c r="B823" s="71" t="s">
        <v>98</v>
      </c>
      <c r="C823" s="59">
        <f t="shared" ref="C823:I823" si="174">SUM(C824:C825)</f>
        <v>0</v>
      </c>
      <c r="D823" s="59">
        <f t="shared" si="174"/>
        <v>0</v>
      </c>
      <c r="E823" s="59">
        <f t="shared" si="174"/>
        <v>0</v>
      </c>
      <c r="F823" s="59">
        <f t="shared" si="174"/>
        <v>0</v>
      </c>
      <c r="G823" s="59">
        <f t="shared" si="174"/>
        <v>0</v>
      </c>
      <c r="H823" s="59">
        <f t="shared" si="174"/>
        <v>0</v>
      </c>
      <c r="I823" s="59">
        <f t="shared" si="174"/>
        <v>0</v>
      </c>
      <c r="J823" s="65"/>
    </row>
    <row r="824" spans="1:10" s="6" customFormat="1" hidden="1">
      <c r="A824" s="26">
        <v>551</v>
      </c>
      <c r="B824" s="60" t="s">
        <v>9</v>
      </c>
      <c r="C824" s="61">
        <f t="shared" ref="C824:I824" si="175">SUM(C828)</f>
        <v>0</v>
      </c>
      <c r="D824" s="61">
        <f t="shared" si="175"/>
        <v>0</v>
      </c>
      <c r="E824" s="61">
        <f t="shared" si="175"/>
        <v>0</v>
      </c>
      <c r="F824" s="61">
        <f t="shared" si="175"/>
        <v>0</v>
      </c>
      <c r="G824" s="61">
        <f t="shared" si="175"/>
        <v>0</v>
      </c>
      <c r="H824" s="61">
        <f t="shared" si="175"/>
        <v>0</v>
      </c>
      <c r="I824" s="61">
        <f t="shared" si="175"/>
        <v>0</v>
      </c>
      <c r="J824" s="220"/>
    </row>
    <row r="825" spans="1:10" s="6" customFormat="1" hidden="1">
      <c r="A825" s="26">
        <v>552</v>
      </c>
      <c r="B825" s="60" t="s">
        <v>10</v>
      </c>
      <c r="C825" s="61">
        <f>SUM(D825:I825)</f>
        <v>0</v>
      </c>
      <c r="D825" s="61">
        <f t="shared" ref="D825:I825" si="176">SUM(D829)</f>
        <v>0</v>
      </c>
      <c r="E825" s="61">
        <f t="shared" si="176"/>
        <v>0</v>
      </c>
      <c r="F825" s="61">
        <f t="shared" si="176"/>
        <v>0</v>
      </c>
      <c r="G825" s="61">
        <f t="shared" si="176"/>
        <v>0</v>
      </c>
      <c r="H825" s="61">
        <f t="shared" si="176"/>
        <v>0</v>
      </c>
      <c r="I825" s="61">
        <f t="shared" si="176"/>
        <v>0</v>
      </c>
      <c r="J825" s="220"/>
    </row>
    <row r="826" spans="1:10" s="6" customFormat="1" hidden="1">
      <c r="A826" s="26">
        <v>553</v>
      </c>
      <c r="B826" s="333" t="s">
        <v>99</v>
      </c>
      <c r="C826" s="334"/>
      <c r="D826" s="334"/>
      <c r="E826" s="334"/>
      <c r="F826" s="334"/>
      <c r="G826" s="334"/>
      <c r="H826" s="335"/>
      <c r="I826" s="213"/>
      <c r="J826" s="65"/>
    </row>
    <row r="827" spans="1:10" s="6" customFormat="1" ht="38.25" hidden="1">
      <c r="A827" s="26">
        <v>554</v>
      </c>
      <c r="B827" s="72" t="s">
        <v>100</v>
      </c>
      <c r="C827" s="59">
        <f t="shared" ref="C827:I827" si="177">C828+C829</f>
        <v>0</v>
      </c>
      <c r="D827" s="59">
        <f t="shared" si="177"/>
        <v>0</v>
      </c>
      <c r="E827" s="59">
        <f t="shared" si="177"/>
        <v>0</v>
      </c>
      <c r="F827" s="59">
        <f t="shared" si="177"/>
        <v>0</v>
      </c>
      <c r="G827" s="59">
        <f t="shared" si="177"/>
        <v>0</v>
      </c>
      <c r="H827" s="59">
        <f t="shared" si="177"/>
        <v>0</v>
      </c>
      <c r="I827" s="59">
        <f t="shared" si="177"/>
        <v>0</v>
      </c>
      <c r="J827" s="65"/>
    </row>
    <row r="828" spans="1:10" s="6" customFormat="1" hidden="1">
      <c r="A828" s="26">
        <v>555</v>
      </c>
      <c r="B828" s="73" t="s">
        <v>9</v>
      </c>
      <c r="C828" s="61">
        <f>SUM(D828:H828)</f>
        <v>0</v>
      </c>
      <c r="D828" s="61">
        <v>0</v>
      </c>
      <c r="E828" s="61">
        <v>0</v>
      </c>
      <c r="F828" s="61">
        <v>0</v>
      </c>
      <c r="G828" s="61">
        <v>0</v>
      </c>
      <c r="H828" s="66">
        <v>0</v>
      </c>
      <c r="I828" s="66"/>
      <c r="J828" s="220"/>
    </row>
    <row r="829" spans="1:10" s="6" customFormat="1" hidden="1">
      <c r="A829" s="26">
        <v>556</v>
      </c>
      <c r="B829" s="73" t="s">
        <v>10</v>
      </c>
      <c r="C829" s="61">
        <f>SUM(D829:I829)</f>
        <v>0</v>
      </c>
      <c r="D829" s="61">
        <v>0</v>
      </c>
      <c r="E829" s="61">
        <v>0</v>
      </c>
      <c r="F829" s="61">
        <v>0</v>
      </c>
      <c r="G829" s="61">
        <v>0</v>
      </c>
      <c r="H829" s="66">
        <v>0</v>
      </c>
      <c r="I829" s="66">
        <v>0</v>
      </c>
      <c r="J829" s="220"/>
    </row>
    <row r="830" spans="1:10" s="6" customFormat="1" hidden="1">
      <c r="A830" s="26">
        <v>557</v>
      </c>
      <c r="B830" s="73"/>
      <c r="C830" s="61">
        <f t="shared" ref="C830:C848" si="178">SUM(D830:H830)</f>
        <v>0</v>
      </c>
      <c r="D830" s="61"/>
      <c r="E830" s="61"/>
      <c r="F830" s="61"/>
      <c r="G830" s="61"/>
      <c r="H830" s="66"/>
      <c r="I830" s="66"/>
      <c r="J830" s="65"/>
    </row>
    <row r="831" spans="1:10" s="6" customFormat="1" ht="89.25" hidden="1">
      <c r="A831" s="26">
        <v>558</v>
      </c>
      <c r="B831" s="141" t="s">
        <v>288</v>
      </c>
      <c r="C831" s="61">
        <f t="shared" si="178"/>
        <v>180</v>
      </c>
      <c r="D831" s="61"/>
      <c r="E831" s="61">
        <v>180</v>
      </c>
      <c r="F831" s="61"/>
      <c r="G831" s="61"/>
      <c r="H831" s="66"/>
      <c r="I831" s="66"/>
      <c r="J831" s="65"/>
    </row>
    <row r="832" spans="1:10" s="6" customFormat="1" hidden="1">
      <c r="A832" s="26">
        <v>559</v>
      </c>
      <c r="B832" s="127" t="s">
        <v>10</v>
      </c>
      <c r="C832" s="61">
        <f t="shared" si="178"/>
        <v>180</v>
      </c>
      <c r="D832" s="61"/>
      <c r="E832" s="61">
        <v>180</v>
      </c>
      <c r="F832" s="61"/>
      <c r="G832" s="61"/>
      <c r="H832" s="66"/>
      <c r="I832" s="66"/>
      <c r="J832" s="125"/>
    </row>
    <row r="833" spans="1:10" s="6" customFormat="1" ht="38.25" hidden="1">
      <c r="A833" s="26">
        <v>560</v>
      </c>
      <c r="B833" s="139" t="s">
        <v>289</v>
      </c>
      <c r="C833" s="61">
        <f t="shared" si="178"/>
        <v>16728.599999999999</v>
      </c>
      <c r="D833" s="61"/>
      <c r="E833" s="61"/>
      <c r="F833" s="61">
        <v>16728.599999999999</v>
      </c>
      <c r="G833" s="61"/>
      <c r="H833" s="66"/>
      <c r="I833" s="66"/>
      <c r="J833" s="65"/>
    </row>
    <row r="834" spans="1:10" s="6" customFormat="1" hidden="1">
      <c r="A834" s="26">
        <v>561</v>
      </c>
      <c r="B834" s="127" t="s">
        <v>9</v>
      </c>
      <c r="C834" s="61">
        <f t="shared" si="178"/>
        <v>15892.1</v>
      </c>
      <c r="D834" s="61"/>
      <c r="E834" s="124"/>
      <c r="F834" s="124">
        <v>15892.1</v>
      </c>
      <c r="G834" s="61"/>
      <c r="H834" s="66"/>
      <c r="I834" s="66"/>
      <c r="J834" s="125"/>
    </row>
    <row r="835" spans="1:10" s="6" customFormat="1" hidden="1">
      <c r="A835" s="26">
        <v>562</v>
      </c>
      <c r="B835" s="127" t="s">
        <v>10</v>
      </c>
      <c r="C835" s="61">
        <f t="shared" si="178"/>
        <v>836.5</v>
      </c>
      <c r="D835" s="61"/>
      <c r="E835" s="61"/>
      <c r="F835" s="61">
        <v>836.5</v>
      </c>
      <c r="G835" s="61"/>
      <c r="H835" s="66"/>
      <c r="I835" s="66"/>
      <c r="J835" s="125"/>
    </row>
    <row r="836" spans="1:10" s="6" customFormat="1" ht="38.25" hidden="1">
      <c r="A836" s="26">
        <v>563</v>
      </c>
      <c r="B836" s="139" t="s">
        <v>290</v>
      </c>
      <c r="C836" s="61">
        <f t="shared" si="178"/>
        <v>17648.7</v>
      </c>
      <c r="D836" s="61"/>
      <c r="E836" s="61"/>
      <c r="F836" s="61"/>
      <c r="G836" s="61">
        <v>17648.7</v>
      </c>
      <c r="H836" s="66"/>
      <c r="I836" s="66"/>
      <c r="J836" s="65"/>
    </row>
    <row r="837" spans="1:10" s="6" customFormat="1" hidden="1">
      <c r="A837" s="26">
        <v>564</v>
      </c>
      <c r="B837" s="127" t="s">
        <v>9</v>
      </c>
      <c r="C837" s="61">
        <f t="shared" si="178"/>
        <v>16766.3</v>
      </c>
      <c r="D837" s="61"/>
      <c r="E837" s="124"/>
      <c r="F837" s="124"/>
      <c r="G837" s="61">
        <v>16766.3</v>
      </c>
      <c r="H837" s="66"/>
      <c r="I837" s="66"/>
      <c r="J837" s="125"/>
    </row>
    <row r="838" spans="1:10" s="6" customFormat="1" hidden="1">
      <c r="A838" s="26">
        <v>565</v>
      </c>
      <c r="B838" s="127" t="s">
        <v>10</v>
      </c>
      <c r="C838" s="61">
        <f t="shared" si="178"/>
        <v>882.4</v>
      </c>
      <c r="D838" s="61"/>
      <c r="E838" s="61"/>
      <c r="F838" s="61"/>
      <c r="G838" s="61">
        <v>882.4</v>
      </c>
      <c r="H838" s="66"/>
      <c r="I838" s="66"/>
      <c r="J838" s="125"/>
    </row>
    <row r="839" spans="1:10" s="6" customFormat="1" ht="38.25" hidden="1">
      <c r="A839" s="26">
        <v>566</v>
      </c>
      <c r="B839" s="139" t="s">
        <v>291</v>
      </c>
      <c r="C839" s="61">
        <f t="shared" si="178"/>
        <v>18531.099999999999</v>
      </c>
      <c r="D839" s="61"/>
      <c r="E839" s="61"/>
      <c r="F839" s="61"/>
      <c r="G839" s="61"/>
      <c r="H839" s="66">
        <v>18531.099999999999</v>
      </c>
      <c r="I839" s="66"/>
      <c r="J839" s="65"/>
    </row>
    <row r="840" spans="1:10" s="6" customFormat="1" hidden="1">
      <c r="A840" s="26">
        <v>567</v>
      </c>
      <c r="B840" s="127" t="s">
        <v>9</v>
      </c>
      <c r="C840" s="61">
        <f t="shared" si="178"/>
        <v>17604.5</v>
      </c>
      <c r="D840" s="61"/>
      <c r="E840" s="124"/>
      <c r="F840" s="124"/>
      <c r="G840" s="61"/>
      <c r="H840" s="66">
        <v>17604.5</v>
      </c>
      <c r="I840" s="66"/>
      <c r="J840" s="125"/>
    </row>
    <row r="841" spans="1:10" s="6" customFormat="1" hidden="1">
      <c r="A841" s="26">
        <v>568</v>
      </c>
      <c r="B841" s="127" t="s">
        <v>10</v>
      </c>
      <c r="C841" s="61">
        <f t="shared" si="178"/>
        <v>926.6</v>
      </c>
      <c r="D841" s="61"/>
      <c r="E841" s="61"/>
      <c r="F841" s="61"/>
      <c r="G841" s="61"/>
      <c r="H841" s="66">
        <v>926.6</v>
      </c>
      <c r="I841" s="66"/>
      <c r="J841" s="125"/>
    </row>
    <row r="842" spans="1:10" s="6" customFormat="1" ht="51" hidden="1">
      <c r="A842" s="26">
        <v>569</v>
      </c>
      <c r="B842" s="130" t="s">
        <v>292</v>
      </c>
      <c r="C842" s="61">
        <f t="shared" si="178"/>
        <v>129070.6</v>
      </c>
      <c r="D842" s="61">
        <v>28470.6</v>
      </c>
      <c r="E842" s="61">
        <v>18500</v>
      </c>
      <c r="F842" s="61">
        <v>22800</v>
      </c>
      <c r="G842" s="61">
        <v>27300</v>
      </c>
      <c r="H842" s="66">
        <v>32000</v>
      </c>
      <c r="I842" s="66"/>
      <c r="J842" s="125"/>
    </row>
    <row r="843" spans="1:10" s="6" customFormat="1" hidden="1">
      <c r="A843" s="26">
        <v>570</v>
      </c>
      <c r="B843" s="127" t="s">
        <v>9</v>
      </c>
      <c r="C843" s="61">
        <f t="shared" si="178"/>
        <v>123185</v>
      </c>
      <c r="D843" s="61">
        <v>27615</v>
      </c>
      <c r="E843" s="124">
        <v>17575</v>
      </c>
      <c r="F843" s="124">
        <v>21660</v>
      </c>
      <c r="G843" s="61">
        <v>25935</v>
      </c>
      <c r="H843" s="66">
        <v>30400</v>
      </c>
      <c r="I843" s="66"/>
      <c r="J843" s="125"/>
    </row>
    <row r="844" spans="1:10" s="6" customFormat="1" hidden="1">
      <c r="A844" s="26">
        <v>571</v>
      </c>
      <c r="B844" s="127" t="s">
        <v>10</v>
      </c>
      <c r="C844" s="61">
        <f t="shared" si="178"/>
        <v>5885.6</v>
      </c>
      <c r="D844" s="61">
        <v>855.6</v>
      </c>
      <c r="E844" s="61">
        <v>925</v>
      </c>
      <c r="F844" s="61">
        <v>1140</v>
      </c>
      <c r="G844" s="61">
        <v>1365</v>
      </c>
      <c r="H844" s="66">
        <v>1600</v>
      </c>
      <c r="I844" s="66"/>
      <c r="J844" s="125"/>
    </row>
    <row r="845" spans="1:10" s="30" customFormat="1" ht="39.75" customHeight="1">
      <c r="A845" s="26">
        <v>558</v>
      </c>
      <c r="B845" s="58" t="s">
        <v>573</v>
      </c>
      <c r="C845" s="61">
        <f>SUM(D845:I845)</f>
        <v>51599.680000000008</v>
      </c>
      <c r="D845" s="62">
        <f t="shared" ref="D845:H845" si="179">SUM(D846:D848)</f>
        <v>1545.22</v>
      </c>
      <c r="E845" s="62">
        <f t="shared" si="179"/>
        <v>21477.8</v>
      </c>
      <c r="F845" s="62">
        <f t="shared" si="179"/>
        <v>27851</v>
      </c>
      <c r="G845" s="62">
        <f t="shared" si="179"/>
        <v>312.83</v>
      </c>
      <c r="H845" s="62">
        <f t="shared" si="179"/>
        <v>312.83</v>
      </c>
      <c r="I845" s="62">
        <v>100</v>
      </c>
      <c r="J845" s="338" t="s">
        <v>681</v>
      </c>
    </row>
    <row r="846" spans="1:10" s="30" customFormat="1">
      <c r="A846" s="26">
        <v>559</v>
      </c>
      <c r="B846" s="60" t="s">
        <v>9</v>
      </c>
      <c r="C846" s="61">
        <f>SUM(D846:I846)</f>
        <v>36397.699999999997</v>
      </c>
      <c r="D846" s="89">
        <f t="shared" ref="D846:F848" si="180">SUM(D851)</f>
        <v>0</v>
      </c>
      <c r="E846" s="89">
        <f t="shared" si="180"/>
        <v>9662.7999999999993</v>
      </c>
      <c r="F846" s="89">
        <f t="shared" si="180"/>
        <v>26734.9</v>
      </c>
      <c r="G846" s="89">
        <v>0</v>
      </c>
      <c r="H846" s="89">
        <f t="shared" ref="H846:I848" si="181">SUM(H851)</f>
        <v>0</v>
      </c>
      <c r="I846" s="89">
        <f t="shared" si="181"/>
        <v>0</v>
      </c>
      <c r="J846" s="387"/>
    </row>
    <row r="847" spans="1:10" s="30" customFormat="1">
      <c r="A847" s="26">
        <v>560</v>
      </c>
      <c r="B847" s="60" t="s">
        <v>10</v>
      </c>
      <c r="C847" s="61">
        <f>SUM(D847:I847)</f>
        <v>5501.98</v>
      </c>
      <c r="D847" s="89">
        <f t="shared" si="180"/>
        <v>1545.22</v>
      </c>
      <c r="E847" s="89">
        <f t="shared" si="180"/>
        <v>2115</v>
      </c>
      <c r="F847" s="89">
        <f t="shared" si="180"/>
        <v>1116.0999999999999</v>
      </c>
      <c r="G847" s="89">
        <v>312.83</v>
      </c>
      <c r="H847" s="89">
        <v>312.83</v>
      </c>
      <c r="I847" s="89">
        <v>100</v>
      </c>
      <c r="J847" s="387"/>
    </row>
    <row r="848" spans="1:10" s="30" customFormat="1">
      <c r="A848" s="26">
        <v>561</v>
      </c>
      <c r="B848" s="60" t="s">
        <v>51</v>
      </c>
      <c r="C848" s="61">
        <f t="shared" si="178"/>
        <v>9700</v>
      </c>
      <c r="D848" s="89">
        <f t="shared" si="180"/>
        <v>0</v>
      </c>
      <c r="E848" s="89">
        <f t="shared" si="180"/>
        <v>9700</v>
      </c>
      <c r="F848" s="89">
        <f t="shared" si="180"/>
        <v>0</v>
      </c>
      <c r="G848" s="89">
        <f>SUM(G853)</f>
        <v>0</v>
      </c>
      <c r="H848" s="89">
        <f t="shared" si="181"/>
        <v>0</v>
      </c>
      <c r="I848" s="89">
        <f t="shared" si="181"/>
        <v>0</v>
      </c>
      <c r="J848" s="388"/>
    </row>
    <row r="849" spans="1:10" s="30" customFormat="1" hidden="1">
      <c r="A849" s="26">
        <v>562</v>
      </c>
      <c r="B849" s="333" t="s">
        <v>97</v>
      </c>
      <c r="C849" s="334"/>
      <c r="D849" s="334"/>
      <c r="E849" s="334"/>
      <c r="F849" s="334"/>
      <c r="G849" s="334"/>
      <c r="H849" s="335"/>
      <c r="I849" s="230"/>
      <c r="J849" s="65"/>
    </row>
    <row r="850" spans="1:10" s="30" customFormat="1" ht="25.5" hidden="1">
      <c r="A850" s="26">
        <v>563</v>
      </c>
      <c r="B850" s="71" t="s">
        <v>98</v>
      </c>
      <c r="C850" s="62">
        <f t="shared" ref="C850:I850" si="182">SUM(C851:C853)</f>
        <v>50874.02</v>
      </c>
      <c r="D850" s="62">
        <f t="shared" si="182"/>
        <v>1545.22</v>
      </c>
      <c r="E850" s="62">
        <f t="shared" si="182"/>
        <v>21477.8</v>
      </c>
      <c r="F850" s="62">
        <f t="shared" si="182"/>
        <v>27851</v>
      </c>
      <c r="G850" s="62">
        <f t="shared" si="182"/>
        <v>0</v>
      </c>
      <c r="H850" s="62">
        <f t="shared" si="182"/>
        <v>0</v>
      </c>
      <c r="I850" s="62">
        <f t="shared" si="182"/>
        <v>0</v>
      </c>
      <c r="J850" s="65"/>
    </row>
    <row r="851" spans="1:10" s="30" customFormat="1" hidden="1">
      <c r="A851" s="26">
        <v>564</v>
      </c>
      <c r="B851" s="60" t="s">
        <v>9</v>
      </c>
      <c r="C851" s="89">
        <f>SUM(D851:I851)</f>
        <v>36397.699999999997</v>
      </c>
      <c r="D851" s="89">
        <v>0</v>
      </c>
      <c r="E851" s="166">
        <v>9662.7999999999993</v>
      </c>
      <c r="F851" s="166">
        <v>26734.9</v>
      </c>
      <c r="G851" s="89">
        <v>0</v>
      </c>
      <c r="H851" s="154">
        <v>0</v>
      </c>
      <c r="I851" s="154">
        <v>0</v>
      </c>
      <c r="J851" s="254"/>
    </row>
    <row r="852" spans="1:10" s="30" customFormat="1" hidden="1">
      <c r="A852" s="26">
        <v>565</v>
      </c>
      <c r="B852" s="60" t="s">
        <v>10</v>
      </c>
      <c r="C852" s="89">
        <f>SUM(D852:I852)</f>
        <v>4776.32</v>
      </c>
      <c r="D852" s="89">
        <v>1545.22</v>
      </c>
      <c r="E852" s="89">
        <v>2115</v>
      </c>
      <c r="F852" s="89">
        <v>1116.0999999999999</v>
      </c>
      <c r="G852" s="89">
        <v>0</v>
      </c>
      <c r="H852" s="154">
        <v>0</v>
      </c>
      <c r="I852" s="154">
        <v>0</v>
      </c>
      <c r="J852" s="231"/>
    </row>
    <row r="853" spans="1:10" s="30" customFormat="1" hidden="1">
      <c r="A853" s="26">
        <v>566</v>
      </c>
      <c r="B853" s="60" t="s">
        <v>51</v>
      </c>
      <c r="C853" s="89">
        <f>SUM(D853:I853)</f>
        <v>9700</v>
      </c>
      <c r="D853" s="89"/>
      <c r="E853" s="89">
        <v>9700</v>
      </c>
      <c r="F853" s="89"/>
      <c r="G853" s="89"/>
      <c r="H853" s="154"/>
      <c r="I853" s="154"/>
      <c r="J853" s="231"/>
    </row>
    <row r="854" spans="1:10" s="30" customFormat="1" hidden="1">
      <c r="A854" s="26">
        <v>567</v>
      </c>
      <c r="B854" s="333" t="s">
        <v>99</v>
      </c>
      <c r="C854" s="334"/>
      <c r="D854" s="334"/>
      <c r="E854" s="334"/>
      <c r="F854" s="334"/>
      <c r="G854" s="334"/>
      <c r="H854" s="335"/>
      <c r="I854" s="230"/>
      <c r="J854" s="65"/>
    </row>
    <row r="855" spans="1:10" s="30" customFormat="1" ht="38.25" hidden="1">
      <c r="A855" s="26">
        <v>568</v>
      </c>
      <c r="B855" s="72" t="s">
        <v>100</v>
      </c>
      <c r="C855" s="59"/>
      <c r="D855" s="59"/>
      <c r="E855" s="59"/>
      <c r="F855" s="59"/>
      <c r="G855" s="59"/>
      <c r="H855" s="59"/>
      <c r="I855" s="59"/>
      <c r="J855" s="65"/>
    </row>
    <row r="856" spans="1:10" s="30" customFormat="1" hidden="1">
      <c r="A856" s="26">
        <v>569</v>
      </c>
      <c r="B856" s="73" t="s">
        <v>9</v>
      </c>
      <c r="C856" s="61">
        <f t="shared" ref="C856:H856" si="183">SUM(C860,C868,C871,C881,C886,C894,C899,C904,C907,C909,C914,C919,C929,C934,C947+C924)</f>
        <v>347405.89999999997</v>
      </c>
      <c r="D856" s="61">
        <f t="shared" si="183"/>
        <v>18264</v>
      </c>
      <c r="E856" s="61">
        <f t="shared" si="183"/>
        <v>90309.3</v>
      </c>
      <c r="F856" s="61">
        <f t="shared" si="183"/>
        <v>91092.599999999991</v>
      </c>
      <c r="G856" s="61">
        <f t="shared" si="183"/>
        <v>300</v>
      </c>
      <c r="H856" s="61">
        <f t="shared" si="183"/>
        <v>147440</v>
      </c>
      <c r="I856" s="61"/>
      <c r="J856" s="65"/>
    </row>
    <row r="857" spans="1:10" s="30" customFormat="1" hidden="1">
      <c r="A857" s="26">
        <v>570</v>
      </c>
      <c r="B857" s="73" t="s">
        <v>10</v>
      </c>
      <c r="C857" s="61">
        <f t="shared" ref="C857:H857" si="184">SUM(C866,C869,C872,C874,C876,C878,C882,C884,C887,C889,C891,C895+C897,C900,C902,C905,C910,C912,C915,C917,C920,C922,C925,C927,C930,C932,C935,C937,C939,C943+C941,C945+C948+C950+C952)</f>
        <v>31736.43</v>
      </c>
      <c r="D857" s="61">
        <f t="shared" si="184"/>
        <v>1226.43</v>
      </c>
      <c r="E857" s="61">
        <f t="shared" si="184"/>
        <v>1168.5999999999999</v>
      </c>
      <c r="F857" s="61">
        <f t="shared" si="184"/>
        <v>4581.3999999999996</v>
      </c>
      <c r="G857" s="61">
        <f t="shared" si="184"/>
        <v>5900</v>
      </c>
      <c r="H857" s="61">
        <f t="shared" si="184"/>
        <v>18860</v>
      </c>
      <c r="I857" s="61"/>
      <c r="J857" s="65"/>
    </row>
    <row r="858" spans="1:10" s="30" customFormat="1" hidden="1">
      <c r="A858" s="26">
        <v>571</v>
      </c>
      <c r="B858" s="60" t="s">
        <v>51</v>
      </c>
      <c r="C858" s="61">
        <f t="shared" ref="C858:H858" si="185">SUM(C862,C864+C879+C892)</f>
        <v>33766.699999999997</v>
      </c>
      <c r="D858" s="61">
        <f t="shared" si="185"/>
        <v>0</v>
      </c>
      <c r="E858" s="61">
        <f t="shared" si="185"/>
        <v>33766.699999999997</v>
      </c>
      <c r="F858" s="61">
        <f t="shared" si="185"/>
        <v>0</v>
      </c>
      <c r="G858" s="61">
        <f t="shared" si="185"/>
        <v>0</v>
      </c>
      <c r="H858" s="61">
        <f t="shared" si="185"/>
        <v>0</v>
      </c>
      <c r="I858" s="61"/>
      <c r="J858" s="65"/>
    </row>
    <row r="859" spans="1:10" s="30" customFormat="1" ht="140.25" hidden="1">
      <c r="A859" s="26">
        <v>572</v>
      </c>
      <c r="B859" s="143" t="s">
        <v>294</v>
      </c>
      <c r="C859" s="89">
        <f>D859+E859+F859+G859+H859</f>
        <v>129889.9</v>
      </c>
      <c r="D859" s="89"/>
      <c r="E859" s="89">
        <v>58990.5</v>
      </c>
      <c r="F859" s="89">
        <v>70899.399999999994</v>
      </c>
      <c r="G859" s="89"/>
      <c r="H859" s="154"/>
      <c r="I859" s="154"/>
      <c r="J859" s="65"/>
    </row>
    <row r="860" spans="1:10" s="30" customFormat="1" hidden="1">
      <c r="A860" s="26">
        <v>573</v>
      </c>
      <c r="B860" s="127" t="s">
        <v>9</v>
      </c>
      <c r="C860" s="61">
        <v>129889.9</v>
      </c>
      <c r="D860" s="61"/>
      <c r="E860" s="124">
        <v>58990.5</v>
      </c>
      <c r="F860" s="124">
        <v>70899.399999999994</v>
      </c>
      <c r="G860" s="61"/>
      <c r="H860" s="66"/>
      <c r="I860" s="66"/>
      <c r="J860" s="125"/>
    </row>
    <row r="861" spans="1:10" s="30" customFormat="1" ht="38.25" hidden="1">
      <c r="A861" s="26">
        <v>574</v>
      </c>
      <c r="B861" s="139" t="s">
        <v>295</v>
      </c>
      <c r="C861" s="89">
        <v>13987</v>
      </c>
      <c r="D861" s="89"/>
      <c r="E861" s="89">
        <v>13987</v>
      </c>
      <c r="F861" s="89"/>
      <c r="G861" s="89"/>
      <c r="H861" s="154"/>
      <c r="I861" s="154"/>
      <c r="J861" s="65"/>
    </row>
    <row r="862" spans="1:10" s="30" customFormat="1" hidden="1">
      <c r="A862" s="26">
        <v>575</v>
      </c>
      <c r="B862" s="127" t="s">
        <v>51</v>
      </c>
      <c r="C862" s="61">
        <v>13987</v>
      </c>
      <c r="D862" s="61"/>
      <c r="E862" s="61">
        <v>13987</v>
      </c>
      <c r="F862" s="61"/>
      <c r="G862" s="61"/>
      <c r="H862" s="66"/>
      <c r="I862" s="66"/>
      <c r="J862" s="125"/>
    </row>
    <row r="863" spans="1:10" s="30" customFormat="1" ht="38.25" hidden="1">
      <c r="A863" s="26">
        <v>576</v>
      </c>
      <c r="B863" s="139" t="s">
        <v>296</v>
      </c>
      <c r="C863" s="89">
        <v>17188</v>
      </c>
      <c r="D863" s="89"/>
      <c r="E863" s="89">
        <v>17188</v>
      </c>
      <c r="F863" s="89"/>
      <c r="G863" s="89"/>
      <c r="H863" s="154"/>
      <c r="I863" s="154"/>
      <c r="J863" s="65"/>
    </row>
    <row r="864" spans="1:10" s="30" customFormat="1" hidden="1">
      <c r="A864" s="26">
        <v>577</v>
      </c>
      <c r="B864" s="127" t="s">
        <v>51</v>
      </c>
      <c r="C864" s="61">
        <v>17188</v>
      </c>
      <c r="D864" s="61"/>
      <c r="E864" s="61">
        <v>17188</v>
      </c>
      <c r="F864" s="61"/>
      <c r="G864" s="61"/>
      <c r="H864" s="66"/>
      <c r="I864" s="66"/>
      <c r="J864" s="125"/>
    </row>
    <row r="865" spans="1:10" s="30" customFormat="1" ht="51" hidden="1">
      <c r="A865" s="26">
        <v>578</v>
      </c>
      <c r="B865" s="167" t="s">
        <v>297</v>
      </c>
      <c r="C865" s="61">
        <v>361.44</v>
      </c>
      <c r="D865" s="61">
        <v>361.44</v>
      </c>
      <c r="E865" s="61"/>
      <c r="F865" s="61"/>
      <c r="G865" s="61"/>
      <c r="H865" s="66"/>
      <c r="I865" s="66"/>
      <c r="J865" s="125"/>
    </row>
    <row r="866" spans="1:10" s="30" customFormat="1" hidden="1">
      <c r="A866" s="26">
        <v>579</v>
      </c>
      <c r="B866" s="127" t="s">
        <v>10</v>
      </c>
      <c r="C866" s="61">
        <v>361.44</v>
      </c>
      <c r="D866" s="61">
        <v>361.44</v>
      </c>
      <c r="E866" s="61"/>
      <c r="F866" s="61"/>
      <c r="G866" s="61"/>
      <c r="H866" s="66"/>
      <c r="I866" s="66"/>
      <c r="J866" s="125"/>
    </row>
    <row r="867" spans="1:10" s="30" customFormat="1" ht="38.25" hidden="1">
      <c r="A867" s="26">
        <v>580</v>
      </c>
      <c r="B867" s="143" t="s">
        <v>298</v>
      </c>
      <c r="C867" s="89">
        <v>18787.400000000001</v>
      </c>
      <c r="D867" s="89"/>
      <c r="E867" s="89">
        <v>18787.400000000001</v>
      </c>
      <c r="F867" s="89"/>
      <c r="G867" s="89"/>
      <c r="H867" s="154"/>
      <c r="I867" s="154"/>
      <c r="J867" s="65"/>
    </row>
    <row r="868" spans="1:10" s="30" customFormat="1" hidden="1">
      <c r="A868" s="26">
        <v>581</v>
      </c>
      <c r="B868" s="127" t="s">
        <v>9</v>
      </c>
      <c r="C868" s="61">
        <v>18223.8</v>
      </c>
      <c r="D868" s="61"/>
      <c r="E868" s="124">
        <v>18223.8</v>
      </c>
      <c r="F868" s="124"/>
      <c r="G868" s="61"/>
      <c r="H868" s="66"/>
      <c r="I868" s="66"/>
      <c r="J868" s="125"/>
    </row>
    <row r="869" spans="1:10" s="30" customFormat="1" hidden="1">
      <c r="A869" s="26">
        <v>582</v>
      </c>
      <c r="B869" s="127" t="s">
        <v>10</v>
      </c>
      <c r="C869" s="61">
        <v>563.6</v>
      </c>
      <c r="D869" s="61"/>
      <c r="E869" s="61">
        <v>563.6</v>
      </c>
      <c r="F869" s="61"/>
      <c r="G869" s="61"/>
      <c r="H869" s="66"/>
      <c r="I869" s="66"/>
      <c r="J869" s="125"/>
    </row>
    <row r="870" spans="1:10" s="30" customFormat="1" ht="38.25" hidden="1">
      <c r="A870" s="26">
        <v>583</v>
      </c>
      <c r="B870" s="139" t="s">
        <v>299</v>
      </c>
      <c r="C870" s="89">
        <v>18828.990000000002</v>
      </c>
      <c r="D870" s="89">
        <v>18828.990000000002</v>
      </c>
      <c r="E870" s="89"/>
      <c r="F870" s="89"/>
      <c r="G870" s="89"/>
      <c r="H870" s="154"/>
      <c r="I870" s="154"/>
      <c r="J870" s="65"/>
    </row>
    <row r="871" spans="1:10" s="30" customFormat="1" hidden="1">
      <c r="A871" s="26">
        <v>584</v>
      </c>
      <c r="B871" s="127" t="s">
        <v>9</v>
      </c>
      <c r="C871" s="89">
        <v>18264</v>
      </c>
      <c r="D871" s="89">
        <v>18264</v>
      </c>
      <c r="E871" s="166"/>
      <c r="F871" s="124"/>
      <c r="G871" s="61"/>
      <c r="H871" s="66"/>
      <c r="I871" s="66"/>
      <c r="J871" s="125"/>
    </row>
    <row r="872" spans="1:10" s="30" customFormat="1" hidden="1">
      <c r="A872" s="26">
        <v>585</v>
      </c>
      <c r="B872" s="127" t="s">
        <v>10</v>
      </c>
      <c r="C872" s="89">
        <v>564.99</v>
      </c>
      <c r="D872" s="89">
        <v>564.99</v>
      </c>
      <c r="E872" s="89"/>
      <c r="F872" s="61"/>
      <c r="G872" s="61"/>
      <c r="H872" s="66"/>
      <c r="I872" s="66"/>
      <c r="J872" s="125"/>
    </row>
    <row r="873" spans="1:10" s="30" customFormat="1" ht="25.5" hidden="1">
      <c r="A873" s="26">
        <v>586</v>
      </c>
      <c r="B873" s="130" t="s">
        <v>300</v>
      </c>
      <c r="C873" s="89" t="s">
        <v>301</v>
      </c>
      <c r="D873" s="89" t="s">
        <v>301</v>
      </c>
      <c r="E873" s="89"/>
      <c r="F873" s="61"/>
      <c r="G873" s="61"/>
      <c r="H873" s="66"/>
      <c r="I873" s="66"/>
      <c r="J873" s="125"/>
    </row>
    <row r="874" spans="1:10" s="30" customFormat="1" hidden="1">
      <c r="A874" s="26">
        <v>587</v>
      </c>
      <c r="B874" s="130" t="s">
        <v>10</v>
      </c>
      <c r="C874" s="89" t="s">
        <v>301</v>
      </c>
      <c r="D874" s="89" t="s">
        <v>301</v>
      </c>
      <c r="E874" s="89"/>
      <c r="F874" s="61"/>
      <c r="G874" s="61"/>
      <c r="H874" s="66"/>
      <c r="I874" s="66"/>
      <c r="J874" s="125"/>
    </row>
    <row r="875" spans="1:10" s="30" customFormat="1" ht="25.5" hidden="1">
      <c r="A875" s="26">
        <v>588</v>
      </c>
      <c r="B875" s="130" t="s">
        <v>302</v>
      </c>
      <c r="C875" s="89">
        <v>100</v>
      </c>
      <c r="D875" s="89"/>
      <c r="E875" s="89">
        <v>100</v>
      </c>
      <c r="F875" s="61"/>
      <c r="G875" s="61"/>
      <c r="H875" s="66"/>
      <c r="I875" s="66"/>
      <c r="J875" s="125"/>
    </row>
    <row r="876" spans="1:10" s="30" customFormat="1" hidden="1">
      <c r="A876" s="26">
        <v>589</v>
      </c>
      <c r="B876" s="130" t="s">
        <v>10</v>
      </c>
      <c r="C876" s="89">
        <v>100</v>
      </c>
      <c r="D876" s="89"/>
      <c r="E876" s="89">
        <v>100</v>
      </c>
      <c r="F876" s="61"/>
      <c r="G876" s="61"/>
      <c r="H876" s="66"/>
      <c r="I876" s="66"/>
      <c r="J876" s="125"/>
    </row>
    <row r="877" spans="1:10" s="30" customFormat="1" ht="63.75" hidden="1">
      <c r="A877" s="26">
        <v>590</v>
      </c>
      <c r="B877" s="141" t="s">
        <v>303</v>
      </c>
      <c r="C877" s="61">
        <f>D877+E877+F877+G877+H877</f>
        <v>1356.5</v>
      </c>
      <c r="D877" s="61"/>
      <c r="E877" s="61">
        <v>1006.5</v>
      </c>
      <c r="F877" s="61">
        <v>350</v>
      </c>
      <c r="G877" s="61"/>
      <c r="H877" s="61"/>
      <c r="I877" s="61"/>
      <c r="J877" s="65"/>
    </row>
    <row r="878" spans="1:10" s="30" customFormat="1" hidden="1">
      <c r="A878" s="26">
        <v>591</v>
      </c>
      <c r="B878" s="127" t="s">
        <v>10</v>
      </c>
      <c r="C878" s="61">
        <v>350</v>
      </c>
      <c r="D878" s="61"/>
      <c r="E878" s="61"/>
      <c r="F878" s="61">
        <v>350</v>
      </c>
      <c r="G878" s="61"/>
      <c r="H878" s="66"/>
      <c r="I878" s="66"/>
      <c r="J878" s="125"/>
    </row>
    <row r="879" spans="1:10" s="30" customFormat="1" hidden="1">
      <c r="A879" s="26">
        <v>592</v>
      </c>
      <c r="B879" s="127" t="s">
        <v>51</v>
      </c>
      <c r="C879" s="61">
        <v>1006.5</v>
      </c>
      <c r="D879" s="61"/>
      <c r="E879" s="61">
        <v>1006.5</v>
      </c>
      <c r="F879" s="61"/>
      <c r="G879" s="61"/>
      <c r="H879" s="66"/>
      <c r="I879" s="66"/>
      <c r="J879" s="125"/>
    </row>
    <row r="880" spans="1:10" s="30" customFormat="1" ht="38.25" hidden="1">
      <c r="A880" s="26">
        <v>593</v>
      </c>
      <c r="B880" s="139" t="s">
        <v>304</v>
      </c>
      <c r="C880" s="89">
        <v>7045.3</v>
      </c>
      <c r="D880" s="89"/>
      <c r="E880" s="89"/>
      <c r="F880" s="89">
        <v>7045.3</v>
      </c>
      <c r="G880" s="89"/>
      <c r="H880" s="154"/>
      <c r="I880" s="154"/>
      <c r="J880" s="65"/>
    </row>
    <row r="881" spans="1:10" s="30" customFormat="1" hidden="1">
      <c r="A881" s="26">
        <v>594</v>
      </c>
      <c r="B881" s="127" t="s">
        <v>9</v>
      </c>
      <c r="C881" s="61">
        <v>6833.9</v>
      </c>
      <c r="D881" s="61"/>
      <c r="E881" s="124"/>
      <c r="F881" s="124">
        <v>6833.9</v>
      </c>
      <c r="G881" s="61"/>
      <c r="H881" s="66"/>
      <c r="I881" s="66"/>
      <c r="J881" s="125"/>
    </row>
    <row r="882" spans="1:10" s="30" customFormat="1" hidden="1">
      <c r="A882" s="26">
        <v>595</v>
      </c>
      <c r="B882" s="127" t="s">
        <v>10</v>
      </c>
      <c r="C882" s="61">
        <v>211.4</v>
      </c>
      <c r="D882" s="61"/>
      <c r="E882" s="61"/>
      <c r="F882" s="61">
        <v>211.4</v>
      </c>
      <c r="G882" s="61"/>
      <c r="H882" s="66"/>
      <c r="I882" s="66"/>
      <c r="J882" s="125"/>
    </row>
    <row r="883" spans="1:10" s="30" customFormat="1" ht="63.75" hidden="1">
      <c r="A883" s="26">
        <v>596</v>
      </c>
      <c r="B883" s="167" t="s">
        <v>305</v>
      </c>
      <c r="C883" s="61">
        <v>300</v>
      </c>
      <c r="D883" s="61">
        <v>300</v>
      </c>
      <c r="E883" s="61"/>
      <c r="F883" s="61"/>
      <c r="G883" s="61"/>
      <c r="H883" s="66"/>
      <c r="I883" s="66"/>
      <c r="J883" s="125"/>
    </row>
    <row r="884" spans="1:10" s="30" customFormat="1" hidden="1">
      <c r="A884" s="26">
        <v>597</v>
      </c>
      <c r="B884" s="127" t="s">
        <v>10</v>
      </c>
      <c r="C884" s="61">
        <v>300</v>
      </c>
      <c r="D884" s="61">
        <v>300</v>
      </c>
      <c r="E884" s="61"/>
      <c r="F884" s="61"/>
      <c r="G884" s="61"/>
      <c r="H884" s="66"/>
      <c r="I884" s="66"/>
      <c r="J884" s="125"/>
    </row>
    <row r="885" spans="1:10" s="30" customFormat="1" ht="51" hidden="1">
      <c r="A885" s="26">
        <v>598</v>
      </c>
      <c r="B885" s="139" t="s">
        <v>306</v>
      </c>
      <c r="C885" s="89">
        <v>13500</v>
      </c>
      <c r="D885" s="89"/>
      <c r="E885" s="89">
        <v>13500</v>
      </c>
      <c r="F885" s="89"/>
      <c r="G885" s="89"/>
      <c r="H885" s="154"/>
      <c r="I885" s="154"/>
      <c r="J885" s="65"/>
    </row>
    <row r="886" spans="1:10" s="30" customFormat="1" hidden="1">
      <c r="A886" s="26">
        <v>599</v>
      </c>
      <c r="B886" s="127" t="s">
        <v>9</v>
      </c>
      <c r="C886" s="61">
        <v>13095</v>
      </c>
      <c r="D886" s="61"/>
      <c r="E886" s="124">
        <v>13095</v>
      </c>
      <c r="F886" s="124"/>
      <c r="G886" s="61"/>
      <c r="H886" s="66"/>
      <c r="I886" s="66"/>
      <c r="J886" s="125"/>
    </row>
    <row r="887" spans="1:10" s="30" customFormat="1" hidden="1">
      <c r="A887" s="26">
        <v>600</v>
      </c>
      <c r="B887" s="127" t="s">
        <v>10</v>
      </c>
      <c r="C887" s="61">
        <v>405</v>
      </c>
      <c r="D887" s="61"/>
      <c r="E887" s="61">
        <v>405</v>
      </c>
      <c r="F887" s="61"/>
      <c r="G887" s="61"/>
      <c r="H887" s="66"/>
      <c r="I887" s="66"/>
      <c r="J887" s="125"/>
    </row>
    <row r="888" spans="1:10" s="30" customFormat="1" ht="25.5" hidden="1">
      <c r="A888" s="26">
        <v>601</v>
      </c>
      <c r="B888" s="130" t="s">
        <v>307</v>
      </c>
      <c r="C888" s="61">
        <v>100</v>
      </c>
      <c r="D888" s="61"/>
      <c r="E888" s="61">
        <v>100</v>
      </c>
      <c r="F888" s="61"/>
      <c r="G888" s="61"/>
      <c r="H888" s="66"/>
      <c r="I888" s="66"/>
      <c r="J888" s="125"/>
    </row>
    <row r="889" spans="1:10" s="30" customFormat="1" hidden="1">
      <c r="A889" s="26">
        <v>602</v>
      </c>
      <c r="B889" s="130" t="s">
        <v>10</v>
      </c>
      <c r="C889" s="61">
        <v>100</v>
      </c>
      <c r="D889" s="61"/>
      <c r="E889" s="61">
        <v>100</v>
      </c>
      <c r="F889" s="61"/>
      <c r="G889" s="61"/>
      <c r="H889" s="66"/>
      <c r="I889" s="66"/>
      <c r="J889" s="125"/>
    </row>
    <row r="890" spans="1:10" s="30" customFormat="1" ht="63.75" hidden="1">
      <c r="A890" s="26">
        <v>603</v>
      </c>
      <c r="B890" s="141" t="s">
        <v>308</v>
      </c>
      <c r="C890" s="61">
        <v>1935.2</v>
      </c>
      <c r="D890" s="61"/>
      <c r="E890" s="61">
        <v>1585.2</v>
      </c>
      <c r="F890" s="61">
        <v>350</v>
      </c>
      <c r="G890" s="61"/>
      <c r="H890" s="61"/>
      <c r="I890" s="61"/>
      <c r="J890" s="65"/>
    </row>
    <row r="891" spans="1:10" s="30" customFormat="1" hidden="1">
      <c r="A891" s="26">
        <v>604</v>
      </c>
      <c r="B891" s="127" t="s">
        <v>10</v>
      </c>
      <c r="C891" s="61">
        <v>350</v>
      </c>
      <c r="D891" s="61"/>
      <c r="E891" s="61"/>
      <c r="F891" s="61">
        <v>350</v>
      </c>
      <c r="G891" s="61"/>
      <c r="H891" s="66"/>
      <c r="I891" s="66"/>
      <c r="J891" s="125"/>
    </row>
    <row r="892" spans="1:10" s="30" customFormat="1" hidden="1">
      <c r="A892" s="26">
        <v>605</v>
      </c>
      <c r="B892" s="127" t="s">
        <v>51</v>
      </c>
      <c r="C892" s="61">
        <v>1585.2</v>
      </c>
      <c r="D892" s="61"/>
      <c r="E892" s="61">
        <v>1585.2</v>
      </c>
      <c r="F892" s="61"/>
      <c r="G892" s="61"/>
      <c r="H892" s="66"/>
      <c r="I892" s="66"/>
      <c r="J892" s="125"/>
    </row>
    <row r="893" spans="1:10" s="30" customFormat="1" ht="38.25" hidden="1">
      <c r="A893" s="26">
        <v>606</v>
      </c>
      <c r="B893" s="139" t="s">
        <v>309</v>
      </c>
      <c r="C893" s="89">
        <v>12329.3</v>
      </c>
      <c r="D893" s="89"/>
      <c r="E893" s="89"/>
      <c r="F893" s="89">
        <v>12329.3</v>
      </c>
      <c r="G893" s="89"/>
      <c r="H893" s="154"/>
      <c r="I893" s="154"/>
      <c r="J893" s="65"/>
    </row>
    <row r="894" spans="1:10" s="30" customFormat="1" hidden="1">
      <c r="A894" s="26">
        <v>607</v>
      </c>
      <c r="B894" s="127" t="s">
        <v>9</v>
      </c>
      <c r="C894" s="61">
        <v>11959.3</v>
      </c>
      <c r="D894" s="61"/>
      <c r="E894" s="124"/>
      <c r="F894" s="124">
        <v>11959.3</v>
      </c>
      <c r="G894" s="61"/>
      <c r="H894" s="66"/>
      <c r="I894" s="66"/>
      <c r="J894" s="125"/>
    </row>
    <row r="895" spans="1:10" s="30" customFormat="1" hidden="1">
      <c r="A895" s="26">
        <v>608</v>
      </c>
      <c r="B895" s="127" t="s">
        <v>10</v>
      </c>
      <c r="C895" s="61">
        <v>370</v>
      </c>
      <c r="D895" s="61"/>
      <c r="E895" s="61"/>
      <c r="F895" s="61">
        <v>370</v>
      </c>
      <c r="G895" s="61"/>
      <c r="H895" s="66"/>
      <c r="I895" s="66"/>
      <c r="J895" s="125"/>
    </row>
    <row r="896" spans="1:10" s="30" customFormat="1" ht="76.5" hidden="1">
      <c r="A896" s="26">
        <v>609</v>
      </c>
      <c r="B896" s="141" t="s">
        <v>310</v>
      </c>
      <c r="C896" s="61">
        <f>D896+E896+F896+G896+H896</f>
        <v>1000</v>
      </c>
      <c r="D896" s="61"/>
      <c r="E896" s="61"/>
      <c r="F896" s="61">
        <v>700</v>
      </c>
      <c r="G896" s="61">
        <v>300</v>
      </c>
      <c r="H896" s="61"/>
      <c r="I896" s="61"/>
      <c r="J896" s="65"/>
    </row>
    <row r="897" spans="1:10" s="30" customFormat="1" hidden="1">
      <c r="A897" s="26">
        <v>610</v>
      </c>
      <c r="B897" s="127" t="s">
        <v>10</v>
      </c>
      <c r="C897" s="61">
        <v>1000</v>
      </c>
      <c r="D897" s="61"/>
      <c r="E897" s="61"/>
      <c r="F897" s="61">
        <v>700</v>
      </c>
      <c r="G897" s="61">
        <v>300</v>
      </c>
      <c r="H897" s="66"/>
      <c r="I897" s="66"/>
      <c r="J897" s="125"/>
    </row>
    <row r="898" spans="1:10" s="30" customFormat="1" ht="38.25" hidden="1">
      <c r="A898" s="26">
        <v>611</v>
      </c>
      <c r="B898" s="141" t="s">
        <v>311</v>
      </c>
      <c r="C898" s="89">
        <v>35000</v>
      </c>
      <c r="D898" s="89"/>
      <c r="E898" s="89"/>
      <c r="F898" s="89"/>
      <c r="G898" s="89"/>
      <c r="H898" s="154">
        <v>35000</v>
      </c>
      <c r="I898" s="154"/>
      <c r="J898" s="65"/>
    </row>
    <row r="899" spans="1:10" s="30" customFormat="1" hidden="1">
      <c r="A899" s="26">
        <v>612</v>
      </c>
      <c r="B899" s="127" t="s">
        <v>9</v>
      </c>
      <c r="C899" s="61">
        <v>33950</v>
      </c>
      <c r="D899" s="61"/>
      <c r="E899" s="124"/>
      <c r="F899" s="124"/>
      <c r="G899" s="61"/>
      <c r="H899" s="66">
        <v>33950</v>
      </c>
      <c r="I899" s="66"/>
      <c r="J899" s="125"/>
    </row>
    <row r="900" spans="1:10" s="30" customFormat="1" hidden="1">
      <c r="A900" s="26">
        <v>613</v>
      </c>
      <c r="B900" s="127" t="s">
        <v>10</v>
      </c>
      <c r="C900" s="61">
        <v>1050</v>
      </c>
      <c r="D900" s="61"/>
      <c r="E900" s="61"/>
      <c r="F900" s="61"/>
      <c r="G900" s="61"/>
      <c r="H900" s="66">
        <v>1050</v>
      </c>
      <c r="I900" s="66"/>
      <c r="J900" s="125"/>
    </row>
    <row r="901" spans="1:10" s="30" customFormat="1" ht="76.5" hidden="1">
      <c r="A901" s="26">
        <v>614</v>
      </c>
      <c r="B901" s="141" t="s">
        <v>312</v>
      </c>
      <c r="C901" s="61">
        <f>D901+E901+F901+G901+H901</f>
        <v>2400</v>
      </c>
      <c r="D901" s="61"/>
      <c r="E901" s="61"/>
      <c r="F901" s="61">
        <v>2000</v>
      </c>
      <c r="G901" s="61">
        <v>400</v>
      </c>
      <c r="H901" s="61"/>
      <c r="I901" s="61"/>
      <c r="J901" s="65"/>
    </row>
    <row r="902" spans="1:10" s="30" customFormat="1" hidden="1">
      <c r="A902" s="26">
        <v>615</v>
      </c>
      <c r="B902" s="127" t="s">
        <v>10</v>
      </c>
      <c r="C902" s="61">
        <v>2400</v>
      </c>
      <c r="D902" s="61"/>
      <c r="E902" s="61"/>
      <c r="F902" s="61">
        <v>2000</v>
      </c>
      <c r="G902" s="61">
        <v>400</v>
      </c>
      <c r="H902" s="66"/>
      <c r="I902" s="66"/>
      <c r="J902" s="125"/>
    </row>
    <row r="903" spans="1:10" s="30" customFormat="1" ht="38.25" hidden="1">
      <c r="A903" s="26">
        <v>616</v>
      </c>
      <c r="B903" s="141" t="s">
        <v>313</v>
      </c>
      <c r="C903" s="89">
        <v>14000</v>
      </c>
      <c r="D903" s="89"/>
      <c r="E903" s="89"/>
      <c r="F903" s="89"/>
      <c r="G903" s="89"/>
      <c r="H903" s="154">
        <v>14000</v>
      </c>
      <c r="I903" s="154"/>
      <c r="J903" s="65"/>
    </row>
    <row r="904" spans="1:10" s="30" customFormat="1" hidden="1">
      <c r="A904" s="26">
        <v>617</v>
      </c>
      <c r="B904" s="127" t="s">
        <v>9</v>
      </c>
      <c r="C904" s="61">
        <v>13580</v>
      </c>
      <c r="D904" s="61"/>
      <c r="E904" s="124"/>
      <c r="F904" s="124"/>
      <c r="G904" s="61"/>
      <c r="H904" s="66">
        <v>13580</v>
      </c>
      <c r="I904" s="66"/>
      <c r="J904" s="125"/>
    </row>
    <row r="905" spans="1:10" s="30" customFormat="1" hidden="1">
      <c r="A905" s="26">
        <v>618</v>
      </c>
      <c r="B905" s="127" t="s">
        <v>10</v>
      </c>
      <c r="C905" s="61">
        <v>420</v>
      </c>
      <c r="D905" s="61"/>
      <c r="E905" s="61"/>
      <c r="F905" s="61"/>
      <c r="G905" s="61"/>
      <c r="H905" s="66">
        <v>420</v>
      </c>
      <c r="I905" s="66"/>
      <c r="J905" s="125"/>
    </row>
    <row r="906" spans="1:10" s="30" customFormat="1" ht="63.75" hidden="1">
      <c r="A906" s="26">
        <v>619</v>
      </c>
      <c r="B906" s="141" t="s">
        <v>314</v>
      </c>
      <c r="C906" s="61">
        <f>D906+E906+F906+G906+H906</f>
        <v>1700</v>
      </c>
      <c r="D906" s="61"/>
      <c r="E906" s="61"/>
      <c r="F906" s="61">
        <v>1400</v>
      </c>
      <c r="G906" s="61">
        <v>300</v>
      </c>
      <c r="H906" s="61"/>
      <c r="I906" s="61"/>
      <c r="J906" s="65"/>
    </row>
    <row r="907" spans="1:10" s="30" customFormat="1" hidden="1">
      <c r="A907" s="26">
        <v>620</v>
      </c>
      <c r="B907" s="127" t="s">
        <v>9</v>
      </c>
      <c r="C907" s="61">
        <v>1700</v>
      </c>
      <c r="D907" s="61"/>
      <c r="E907" s="61"/>
      <c r="F907" s="61">
        <v>1400</v>
      </c>
      <c r="G907" s="61">
        <v>300</v>
      </c>
      <c r="H907" s="66"/>
      <c r="I907" s="66"/>
      <c r="J907" s="125"/>
    </row>
    <row r="908" spans="1:10" s="30" customFormat="1" ht="38.25" hidden="1">
      <c r="A908" s="26">
        <v>621</v>
      </c>
      <c r="B908" s="141" t="s">
        <v>315</v>
      </c>
      <c r="C908" s="89">
        <v>40000</v>
      </c>
      <c r="D908" s="89"/>
      <c r="E908" s="89"/>
      <c r="F908" s="89"/>
      <c r="G908" s="89"/>
      <c r="H908" s="154">
        <v>40000</v>
      </c>
      <c r="I908" s="154"/>
      <c r="J908" s="65"/>
    </row>
    <row r="909" spans="1:10" s="30" customFormat="1" hidden="1">
      <c r="A909" s="26">
        <v>622</v>
      </c>
      <c r="B909" s="127" t="s">
        <v>9</v>
      </c>
      <c r="C909" s="61">
        <v>38800</v>
      </c>
      <c r="D909" s="61"/>
      <c r="E909" s="124"/>
      <c r="F909" s="124"/>
      <c r="G909" s="61"/>
      <c r="H909" s="66">
        <v>38800</v>
      </c>
      <c r="I909" s="66"/>
      <c r="J909" s="125"/>
    </row>
    <row r="910" spans="1:10" s="30" customFormat="1" hidden="1">
      <c r="A910" s="26">
        <v>623</v>
      </c>
      <c r="B910" s="127" t="s">
        <v>10</v>
      </c>
      <c r="C910" s="61">
        <v>1200</v>
      </c>
      <c r="D910" s="61"/>
      <c r="E910" s="61"/>
      <c r="F910" s="61"/>
      <c r="G910" s="61"/>
      <c r="H910" s="66">
        <v>1200</v>
      </c>
      <c r="I910" s="66"/>
      <c r="J910" s="125"/>
    </row>
    <row r="911" spans="1:10" s="30" customFormat="1" ht="76.5" hidden="1">
      <c r="A911" s="26">
        <v>624</v>
      </c>
      <c r="B911" s="141" t="s">
        <v>316</v>
      </c>
      <c r="C911" s="61">
        <f>D911+E911+F911+G911+H911</f>
        <v>900</v>
      </c>
      <c r="D911" s="61"/>
      <c r="E911" s="61"/>
      <c r="F911" s="61">
        <v>600</v>
      </c>
      <c r="G911" s="61">
        <v>300</v>
      </c>
      <c r="H911" s="61"/>
      <c r="I911" s="61"/>
      <c r="J911" s="65"/>
    </row>
    <row r="912" spans="1:10" s="30" customFormat="1" hidden="1">
      <c r="A912" s="26">
        <v>625</v>
      </c>
      <c r="B912" s="127" t="s">
        <v>10</v>
      </c>
      <c r="C912" s="61">
        <v>900</v>
      </c>
      <c r="D912" s="61"/>
      <c r="E912" s="61"/>
      <c r="F912" s="61">
        <v>600</v>
      </c>
      <c r="G912" s="61">
        <v>300</v>
      </c>
      <c r="H912" s="66"/>
      <c r="I912" s="66"/>
      <c r="J912" s="125"/>
    </row>
    <row r="913" spans="1:10" s="30" customFormat="1" ht="38.25" hidden="1">
      <c r="A913" s="26">
        <v>626</v>
      </c>
      <c r="B913" s="141" t="s">
        <v>317</v>
      </c>
      <c r="C913" s="89">
        <v>15000</v>
      </c>
      <c r="D913" s="89"/>
      <c r="E913" s="89"/>
      <c r="F913" s="89"/>
      <c r="G913" s="89"/>
      <c r="H913" s="154">
        <v>15000</v>
      </c>
      <c r="I913" s="154"/>
      <c r="J913" s="65"/>
    </row>
    <row r="914" spans="1:10" s="30" customFormat="1" hidden="1">
      <c r="A914" s="26">
        <v>627</v>
      </c>
      <c r="B914" s="127" t="s">
        <v>9</v>
      </c>
      <c r="C914" s="61">
        <v>14550</v>
      </c>
      <c r="D914" s="61"/>
      <c r="E914" s="124"/>
      <c r="F914" s="124"/>
      <c r="G914" s="61"/>
      <c r="H914" s="66">
        <v>14550</v>
      </c>
      <c r="I914" s="66"/>
      <c r="J914" s="125"/>
    </row>
    <row r="915" spans="1:10" s="30" customFormat="1" hidden="1">
      <c r="A915" s="26">
        <v>628</v>
      </c>
      <c r="B915" s="127" t="s">
        <v>10</v>
      </c>
      <c r="C915" s="61">
        <v>450</v>
      </c>
      <c r="D915" s="61"/>
      <c r="E915" s="61"/>
      <c r="F915" s="61"/>
      <c r="G915" s="61"/>
      <c r="H915" s="66">
        <v>450</v>
      </c>
      <c r="I915" s="66"/>
      <c r="J915" s="125"/>
    </row>
    <row r="916" spans="1:10" s="30" customFormat="1" ht="76.5" hidden="1">
      <c r="A916" s="26">
        <v>629</v>
      </c>
      <c r="B916" s="141" t="s">
        <v>316</v>
      </c>
      <c r="C916" s="61">
        <v>2900</v>
      </c>
      <c r="D916" s="61"/>
      <c r="E916" s="61"/>
      <c r="F916" s="61"/>
      <c r="G916" s="61">
        <v>2500</v>
      </c>
      <c r="H916" s="61">
        <v>400</v>
      </c>
      <c r="I916" s="61"/>
      <c r="J916" s="65"/>
    </row>
    <row r="917" spans="1:10" s="30" customFormat="1" hidden="1">
      <c r="A917" s="26">
        <v>630</v>
      </c>
      <c r="B917" s="127" t="s">
        <v>10</v>
      </c>
      <c r="C917" s="61">
        <v>2900</v>
      </c>
      <c r="D917" s="61"/>
      <c r="E917" s="61"/>
      <c r="F917" s="61"/>
      <c r="G917" s="61">
        <v>2500</v>
      </c>
      <c r="H917" s="66">
        <v>400</v>
      </c>
      <c r="I917" s="66"/>
      <c r="J917" s="125"/>
    </row>
    <row r="918" spans="1:10" s="30" customFormat="1" ht="38.25" hidden="1">
      <c r="A918" s="26">
        <v>631</v>
      </c>
      <c r="B918" s="141" t="s">
        <v>318</v>
      </c>
      <c r="C918" s="89">
        <v>15000</v>
      </c>
      <c r="D918" s="89"/>
      <c r="E918" s="89"/>
      <c r="F918" s="89"/>
      <c r="G918" s="89"/>
      <c r="H918" s="154">
        <v>15000</v>
      </c>
      <c r="I918" s="154"/>
      <c r="J918" s="65"/>
    </row>
    <row r="919" spans="1:10" s="30" customFormat="1" hidden="1">
      <c r="A919" s="26">
        <v>632</v>
      </c>
      <c r="B919" s="127" t="s">
        <v>9</v>
      </c>
      <c r="C919" s="61">
        <v>14550</v>
      </c>
      <c r="D919" s="61"/>
      <c r="E919" s="124"/>
      <c r="F919" s="124"/>
      <c r="G919" s="61"/>
      <c r="H919" s="66">
        <v>14550</v>
      </c>
      <c r="I919" s="66"/>
      <c r="J919" s="125"/>
    </row>
    <row r="920" spans="1:10" s="30" customFormat="1" hidden="1">
      <c r="A920" s="26">
        <v>633</v>
      </c>
      <c r="B920" s="127" t="s">
        <v>10</v>
      </c>
      <c r="C920" s="61">
        <v>450</v>
      </c>
      <c r="D920" s="61"/>
      <c r="E920" s="61"/>
      <c r="F920" s="61"/>
      <c r="G920" s="61"/>
      <c r="H920" s="66">
        <v>450</v>
      </c>
      <c r="I920" s="66"/>
      <c r="J920" s="125"/>
    </row>
    <row r="921" spans="1:10" s="30" customFormat="1" ht="76.5" hidden="1">
      <c r="A921" s="26">
        <v>634</v>
      </c>
      <c r="B921" s="141" t="s">
        <v>319</v>
      </c>
      <c r="C921" s="61">
        <f>D921+E921+F921+G921+H921</f>
        <v>2300</v>
      </c>
      <c r="D921" s="61"/>
      <c r="E921" s="61"/>
      <c r="F921" s="61"/>
      <c r="G921" s="61">
        <v>2000</v>
      </c>
      <c r="H921" s="61">
        <v>300</v>
      </c>
      <c r="I921" s="61"/>
      <c r="J921" s="65"/>
    </row>
    <row r="922" spans="1:10" s="30" customFormat="1" hidden="1">
      <c r="A922" s="26">
        <v>635</v>
      </c>
      <c r="B922" s="127" t="s">
        <v>10</v>
      </c>
      <c r="C922" s="61">
        <v>2300</v>
      </c>
      <c r="D922" s="61"/>
      <c r="E922" s="61"/>
      <c r="F922" s="61"/>
      <c r="G922" s="61">
        <v>2000</v>
      </c>
      <c r="H922" s="66">
        <v>300</v>
      </c>
      <c r="I922" s="66"/>
      <c r="J922" s="125"/>
    </row>
    <row r="923" spans="1:10" s="30" customFormat="1" ht="51" hidden="1">
      <c r="A923" s="26">
        <v>636</v>
      </c>
      <c r="B923" s="141" t="s">
        <v>392</v>
      </c>
      <c r="C923" s="89">
        <v>10000</v>
      </c>
      <c r="D923" s="89"/>
      <c r="E923" s="89"/>
      <c r="F923" s="89"/>
      <c r="G923" s="89"/>
      <c r="H923" s="154">
        <v>10000</v>
      </c>
      <c r="I923" s="154"/>
      <c r="J923" s="65"/>
    </row>
    <row r="924" spans="1:10" s="30" customFormat="1" hidden="1">
      <c r="A924" s="26">
        <v>637</v>
      </c>
      <c r="B924" s="127" t="s">
        <v>9</v>
      </c>
      <c r="C924" s="61">
        <v>9700</v>
      </c>
      <c r="D924" s="61"/>
      <c r="E924" s="124"/>
      <c r="F924" s="124"/>
      <c r="G924" s="61"/>
      <c r="H924" s="66">
        <v>9700</v>
      </c>
      <c r="I924" s="66"/>
      <c r="J924" s="125"/>
    </row>
    <row r="925" spans="1:10" s="30" customFormat="1" hidden="1">
      <c r="A925" s="26">
        <v>638</v>
      </c>
      <c r="B925" s="127" t="s">
        <v>10</v>
      </c>
      <c r="C925" s="61">
        <v>300</v>
      </c>
      <c r="D925" s="61"/>
      <c r="E925" s="61"/>
      <c r="F925" s="61"/>
      <c r="G925" s="61"/>
      <c r="H925" s="66">
        <v>300</v>
      </c>
      <c r="I925" s="66"/>
      <c r="J925" s="125"/>
    </row>
    <row r="926" spans="1:10" s="30" customFormat="1" ht="76.5" hidden="1">
      <c r="A926" s="26">
        <v>639</v>
      </c>
      <c r="B926" s="141" t="s">
        <v>394</v>
      </c>
      <c r="C926" s="61">
        <v>2000</v>
      </c>
      <c r="D926" s="61"/>
      <c r="E926" s="61"/>
      <c r="F926" s="61"/>
      <c r="G926" s="61"/>
      <c r="H926" s="61">
        <v>2000</v>
      </c>
      <c r="I926" s="61"/>
      <c r="J926" s="65"/>
    </row>
    <row r="927" spans="1:10" s="30" customFormat="1" hidden="1">
      <c r="A927" s="26">
        <v>640</v>
      </c>
      <c r="B927" s="127" t="s">
        <v>10</v>
      </c>
      <c r="C927" s="61">
        <v>2000</v>
      </c>
      <c r="D927" s="61"/>
      <c r="E927" s="61"/>
      <c r="F927" s="61"/>
      <c r="G927" s="61"/>
      <c r="H927" s="66">
        <v>2000</v>
      </c>
      <c r="I927" s="66"/>
      <c r="J927" s="125"/>
    </row>
    <row r="928" spans="1:10" s="30" customFormat="1" ht="38.25" hidden="1">
      <c r="A928" s="26">
        <v>641</v>
      </c>
      <c r="B928" s="141" t="s">
        <v>395</v>
      </c>
      <c r="C928" s="89">
        <v>8000</v>
      </c>
      <c r="D928" s="89"/>
      <c r="E928" s="89"/>
      <c r="F928" s="89"/>
      <c r="G928" s="89"/>
      <c r="H928" s="154">
        <v>8000</v>
      </c>
      <c r="I928" s="154"/>
      <c r="J928" s="65"/>
    </row>
    <row r="929" spans="1:10" s="30" customFormat="1" hidden="1">
      <c r="A929" s="26">
        <v>642</v>
      </c>
      <c r="B929" s="127" t="s">
        <v>9</v>
      </c>
      <c r="C929" s="61">
        <v>7760</v>
      </c>
      <c r="D929" s="61"/>
      <c r="E929" s="124"/>
      <c r="F929" s="124"/>
      <c r="G929" s="61"/>
      <c r="H929" s="66">
        <v>7760</v>
      </c>
      <c r="I929" s="66"/>
      <c r="J929" s="125"/>
    </row>
    <row r="930" spans="1:10" s="30" customFormat="1" hidden="1">
      <c r="A930" s="26">
        <v>643</v>
      </c>
      <c r="B930" s="127" t="s">
        <v>10</v>
      </c>
      <c r="C930" s="61">
        <v>240</v>
      </c>
      <c r="D930" s="61"/>
      <c r="E930" s="61"/>
      <c r="F930" s="61"/>
      <c r="G930" s="61"/>
      <c r="H930" s="66">
        <v>240</v>
      </c>
      <c r="I930" s="66"/>
      <c r="J930" s="125"/>
    </row>
    <row r="931" spans="1:10" s="30" customFormat="1" ht="63.75" hidden="1">
      <c r="A931" s="26">
        <v>644</v>
      </c>
      <c r="B931" s="141" t="s">
        <v>396</v>
      </c>
      <c r="C931" s="61">
        <v>2000</v>
      </c>
      <c r="D931" s="61"/>
      <c r="E931" s="61"/>
      <c r="F931" s="61"/>
      <c r="G931" s="61"/>
      <c r="H931" s="61">
        <v>2000</v>
      </c>
      <c r="I931" s="61"/>
      <c r="J931" s="65"/>
    </row>
    <row r="932" spans="1:10" s="30" customFormat="1" hidden="1">
      <c r="A932" s="26">
        <v>645</v>
      </c>
      <c r="B932" s="127" t="s">
        <v>10</v>
      </c>
      <c r="C932" s="61">
        <v>2000</v>
      </c>
      <c r="D932" s="61"/>
      <c r="E932" s="61"/>
      <c r="F932" s="61"/>
      <c r="G932" s="61"/>
      <c r="H932" s="66">
        <v>2000</v>
      </c>
      <c r="I932" s="66"/>
      <c r="J932" s="125"/>
    </row>
    <row r="933" spans="1:10" s="30" customFormat="1" ht="25.5" hidden="1">
      <c r="A933" s="26">
        <v>646</v>
      </c>
      <c r="B933" s="141" t="s">
        <v>397</v>
      </c>
      <c r="C933" s="89">
        <v>5000</v>
      </c>
      <c r="D933" s="89"/>
      <c r="E933" s="89"/>
      <c r="F933" s="89"/>
      <c r="G933" s="89"/>
      <c r="H933" s="154">
        <v>5000</v>
      </c>
      <c r="I933" s="154"/>
      <c r="J933" s="65"/>
    </row>
    <row r="934" spans="1:10" s="30" customFormat="1" hidden="1">
      <c r="A934" s="26">
        <v>647</v>
      </c>
      <c r="B934" s="127" t="s">
        <v>9</v>
      </c>
      <c r="C934" s="61">
        <v>4850</v>
      </c>
      <c r="D934" s="61"/>
      <c r="E934" s="124"/>
      <c r="F934" s="124"/>
      <c r="G934" s="61"/>
      <c r="H934" s="66">
        <v>4850</v>
      </c>
      <c r="I934" s="66"/>
      <c r="J934" s="125"/>
    </row>
    <row r="935" spans="1:10" s="30" customFormat="1" hidden="1">
      <c r="A935" s="26">
        <v>648</v>
      </c>
      <c r="B935" s="127" t="s">
        <v>10</v>
      </c>
      <c r="C935" s="61">
        <v>150</v>
      </c>
      <c r="D935" s="61"/>
      <c r="E935" s="61"/>
      <c r="F935" s="61"/>
      <c r="G935" s="61"/>
      <c r="H935" s="66">
        <v>150</v>
      </c>
      <c r="I935" s="66"/>
      <c r="J935" s="125"/>
    </row>
    <row r="936" spans="1:10" s="30" customFormat="1" ht="76.5" hidden="1">
      <c r="A936" s="26">
        <v>649</v>
      </c>
      <c r="B936" s="141" t="s">
        <v>398</v>
      </c>
      <c r="C936" s="61">
        <v>2400</v>
      </c>
      <c r="D936" s="61"/>
      <c r="E936" s="61"/>
      <c r="F936" s="61"/>
      <c r="G936" s="61">
        <v>100</v>
      </c>
      <c r="H936" s="61">
        <v>2300</v>
      </c>
      <c r="I936" s="61"/>
      <c r="J936" s="65"/>
    </row>
    <row r="937" spans="1:10" s="30" customFormat="1" hidden="1">
      <c r="A937" s="26">
        <v>650</v>
      </c>
      <c r="B937" s="127" t="s">
        <v>10</v>
      </c>
      <c r="C937" s="61">
        <v>2400</v>
      </c>
      <c r="D937" s="61"/>
      <c r="E937" s="61"/>
      <c r="F937" s="61"/>
      <c r="G937" s="61">
        <v>100</v>
      </c>
      <c r="H937" s="66">
        <v>2300</v>
      </c>
      <c r="I937" s="66"/>
      <c r="J937" s="125"/>
    </row>
    <row r="938" spans="1:10" s="30" customFormat="1" ht="76.5" hidden="1">
      <c r="A938" s="26">
        <v>651</v>
      </c>
      <c r="B938" s="141" t="s">
        <v>399</v>
      </c>
      <c r="C938" s="61">
        <v>2600</v>
      </c>
      <c r="D938" s="61"/>
      <c r="E938" s="61"/>
      <c r="F938" s="61"/>
      <c r="G938" s="61">
        <v>100</v>
      </c>
      <c r="H938" s="61">
        <v>2500</v>
      </c>
      <c r="I938" s="61"/>
      <c r="J938" s="65"/>
    </row>
    <row r="939" spans="1:10" s="30" customFormat="1" hidden="1">
      <c r="A939" s="26">
        <v>652</v>
      </c>
      <c r="B939" s="127" t="s">
        <v>10</v>
      </c>
      <c r="C939" s="61">
        <v>2600</v>
      </c>
      <c r="D939" s="61"/>
      <c r="E939" s="61"/>
      <c r="F939" s="61"/>
      <c r="G939" s="61">
        <v>100</v>
      </c>
      <c r="H939" s="66">
        <v>2500</v>
      </c>
      <c r="I939" s="66"/>
      <c r="J939" s="125"/>
    </row>
    <row r="940" spans="1:10" s="30" customFormat="1" ht="76.5" hidden="1">
      <c r="A940" s="26">
        <v>653</v>
      </c>
      <c r="B940" s="138" t="s">
        <v>400</v>
      </c>
      <c r="C940" s="61">
        <v>1000</v>
      </c>
      <c r="D940" s="61"/>
      <c r="E940" s="61"/>
      <c r="F940" s="61"/>
      <c r="G940" s="61">
        <v>100</v>
      </c>
      <c r="H940" s="66">
        <v>900</v>
      </c>
      <c r="I940" s="66"/>
      <c r="J940" s="125"/>
    </row>
    <row r="941" spans="1:10" s="30" customFormat="1" hidden="1">
      <c r="A941" s="26">
        <v>654</v>
      </c>
      <c r="B941" s="107" t="s">
        <v>10</v>
      </c>
      <c r="C941" s="61">
        <v>1000</v>
      </c>
      <c r="D941" s="61"/>
      <c r="E941" s="61"/>
      <c r="F941" s="61"/>
      <c r="G941" s="61">
        <v>100</v>
      </c>
      <c r="H941" s="66">
        <v>900</v>
      </c>
      <c r="I941" s="66"/>
      <c r="J941" s="125"/>
    </row>
    <row r="942" spans="1:10" s="30" customFormat="1" ht="76.5" hidden="1">
      <c r="A942" s="26">
        <v>655</v>
      </c>
      <c r="B942" s="138" t="s">
        <v>401</v>
      </c>
      <c r="C942" s="51">
        <v>700</v>
      </c>
      <c r="D942" s="51"/>
      <c r="E942" s="51"/>
      <c r="F942" s="51"/>
      <c r="G942" s="51">
        <v>100</v>
      </c>
      <c r="H942" s="53">
        <v>600</v>
      </c>
      <c r="I942" s="53"/>
      <c r="J942" s="54"/>
    </row>
    <row r="943" spans="1:10" s="30" customFormat="1" hidden="1">
      <c r="A943" s="26">
        <v>656</v>
      </c>
      <c r="B943" s="127" t="s">
        <v>10</v>
      </c>
      <c r="C943" s="61">
        <v>700</v>
      </c>
      <c r="D943" s="61"/>
      <c r="E943" s="61"/>
      <c r="F943" s="61"/>
      <c r="G943" s="61">
        <v>100</v>
      </c>
      <c r="H943" s="66">
        <v>600</v>
      </c>
      <c r="I943" s="66"/>
      <c r="J943" s="125"/>
    </row>
    <row r="944" spans="1:10" s="30" customFormat="1" ht="63.75" hidden="1">
      <c r="A944" s="26">
        <v>657</v>
      </c>
      <c r="B944" s="141" t="s">
        <v>402</v>
      </c>
      <c r="C944" s="61">
        <v>1500</v>
      </c>
      <c r="D944" s="61"/>
      <c r="E944" s="61"/>
      <c r="F944" s="61"/>
      <c r="G944" s="61"/>
      <c r="H944" s="61">
        <v>1500</v>
      </c>
      <c r="I944" s="61"/>
      <c r="J944" s="65"/>
    </row>
    <row r="945" spans="1:10" s="30" customFormat="1" hidden="1">
      <c r="A945" s="26">
        <v>658</v>
      </c>
      <c r="B945" s="127" t="s">
        <v>10</v>
      </c>
      <c r="C945" s="61">
        <v>1500</v>
      </c>
      <c r="D945" s="61"/>
      <c r="E945" s="61"/>
      <c r="F945" s="61"/>
      <c r="G945" s="61"/>
      <c r="H945" s="66">
        <v>1500</v>
      </c>
      <c r="I945" s="66"/>
      <c r="J945" s="125"/>
    </row>
    <row r="946" spans="1:10" s="30" customFormat="1" ht="25.5" hidden="1">
      <c r="A946" s="26">
        <v>659</v>
      </c>
      <c r="B946" s="141" t="s">
        <v>403</v>
      </c>
      <c r="C946" s="89">
        <v>10000</v>
      </c>
      <c r="D946" s="89"/>
      <c r="E946" s="89"/>
      <c r="F946" s="89"/>
      <c r="G946" s="89"/>
      <c r="H946" s="154">
        <v>10000</v>
      </c>
      <c r="I946" s="154"/>
      <c r="J946" s="65"/>
    </row>
    <row r="947" spans="1:10" s="30" customFormat="1" hidden="1">
      <c r="A947" s="26">
        <v>660</v>
      </c>
      <c r="B947" s="127" t="s">
        <v>9</v>
      </c>
      <c r="C947" s="61">
        <v>9700</v>
      </c>
      <c r="D947" s="61"/>
      <c r="E947" s="124"/>
      <c r="F947" s="124"/>
      <c r="G947" s="61"/>
      <c r="H947" s="66">
        <v>9700</v>
      </c>
      <c r="I947" s="66"/>
      <c r="J947" s="125"/>
    </row>
    <row r="948" spans="1:10" s="30" customFormat="1" hidden="1">
      <c r="A948" s="26">
        <v>661</v>
      </c>
      <c r="B948" s="127" t="s">
        <v>10</v>
      </c>
      <c r="C948" s="61">
        <v>300</v>
      </c>
      <c r="D948" s="61"/>
      <c r="E948" s="61"/>
      <c r="F948" s="61"/>
      <c r="G948" s="61"/>
      <c r="H948" s="66">
        <v>300</v>
      </c>
      <c r="I948" s="66"/>
      <c r="J948" s="125"/>
    </row>
    <row r="949" spans="1:10" s="30" customFormat="1" ht="76.5" hidden="1">
      <c r="A949" s="26">
        <v>662</v>
      </c>
      <c r="B949" s="141" t="s">
        <v>404</v>
      </c>
      <c r="C949" s="61">
        <f>D949+E949+F949+G949+H949</f>
        <v>900</v>
      </c>
      <c r="D949" s="61"/>
      <c r="E949" s="61"/>
      <c r="F949" s="61"/>
      <c r="G949" s="61"/>
      <c r="H949" s="61">
        <v>900</v>
      </c>
      <c r="I949" s="61"/>
      <c r="J949" s="65"/>
    </row>
    <row r="950" spans="1:10" s="30" customFormat="1" hidden="1">
      <c r="A950" s="26">
        <v>663</v>
      </c>
      <c r="B950" s="127" t="s">
        <v>10</v>
      </c>
      <c r="C950" s="61">
        <v>900</v>
      </c>
      <c r="D950" s="61"/>
      <c r="E950" s="61"/>
      <c r="F950" s="61"/>
      <c r="G950" s="61"/>
      <c r="H950" s="66">
        <v>900</v>
      </c>
      <c r="I950" s="66"/>
      <c r="J950" s="125"/>
    </row>
    <row r="951" spans="1:10" s="30" customFormat="1" ht="76.5" hidden="1">
      <c r="A951" s="26">
        <v>664</v>
      </c>
      <c r="B951" s="141" t="s">
        <v>405</v>
      </c>
      <c r="C951" s="61">
        <f>D951+E951+F951+G951+H951</f>
        <v>900</v>
      </c>
      <c r="D951" s="61"/>
      <c r="E951" s="61"/>
      <c r="F951" s="61"/>
      <c r="G951" s="61"/>
      <c r="H951" s="61">
        <v>900</v>
      </c>
      <c r="I951" s="61"/>
      <c r="J951" s="65"/>
    </row>
    <row r="952" spans="1:10" s="30" customFormat="1" hidden="1">
      <c r="A952" s="26">
        <v>665</v>
      </c>
      <c r="B952" s="127" t="s">
        <v>10</v>
      </c>
      <c r="C952" s="61">
        <v>900</v>
      </c>
      <c r="D952" s="61"/>
      <c r="E952" s="61"/>
      <c r="F952" s="61"/>
      <c r="G952" s="61"/>
      <c r="H952" s="66">
        <v>900</v>
      </c>
      <c r="I952" s="66"/>
      <c r="J952" s="125"/>
    </row>
    <row r="953" spans="1:10" s="30" customFormat="1" hidden="1">
      <c r="A953" s="26">
        <v>666</v>
      </c>
      <c r="B953" s="151"/>
      <c r="C953" s="69"/>
      <c r="D953" s="69"/>
      <c r="E953" s="69"/>
      <c r="F953" s="69"/>
      <c r="G953" s="69"/>
      <c r="H953" s="69"/>
      <c r="I953" s="69"/>
      <c r="J953" s="158"/>
    </row>
    <row r="954" spans="1:10" s="30" customFormat="1" hidden="1">
      <c r="A954" s="26">
        <v>567</v>
      </c>
      <c r="B954" s="151"/>
      <c r="C954" s="69"/>
      <c r="D954" s="69"/>
      <c r="E954" s="69"/>
      <c r="F954" s="69"/>
      <c r="G954" s="69"/>
      <c r="H954" s="153"/>
      <c r="I954" s="153"/>
      <c r="J954" s="158"/>
    </row>
    <row r="955" spans="1:10" s="30" customFormat="1" ht="54" hidden="1">
      <c r="A955" s="26">
        <v>568</v>
      </c>
      <c r="B955" s="58" t="s">
        <v>341</v>
      </c>
      <c r="C955" s="59">
        <f t="shared" ref="C955:I955" si="186">SUM(C956:C957)</f>
        <v>900.13400000000001</v>
      </c>
      <c r="D955" s="59">
        <f t="shared" si="186"/>
        <v>0</v>
      </c>
      <c r="E955" s="59">
        <f t="shared" si="186"/>
        <v>220</v>
      </c>
      <c r="F955" s="59">
        <f t="shared" si="186"/>
        <v>0</v>
      </c>
      <c r="G955" s="59">
        <f t="shared" si="186"/>
        <v>12462.51</v>
      </c>
      <c r="H955" s="59">
        <f t="shared" si="186"/>
        <v>0</v>
      </c>
      <c r="I955" s="59">
        <f t="shared" si="186"/>
        <v>0</v>
      </c>
      <c r="J955" s="65"/>
    </row>
    <row r="956" spans="1:10" s="30" customFormat="1" hidden="1">
      <c r="A956" s="26">
        <v>569</v>
      </c>
      <c r="B956" s="60" t="s">
        <v>9</v>
      </c>
      <c r="C956" s="61"/>
      <c r="D956" s="61">
        <f t="shared" ref="D956:F956" si="187">SUM(D960,D964,D967,D970,D973,D976,D979,D982,D985,D988,D991,D994,D997,D1000,D1006,D1009,D1012,D1015,D1018,D1021,D1024,D1027)</f>
        <v>0</v>
      </c>
      <c r="E956" s="61">
        <f t="shared" si="187"/>
        <v>0</v>
      </c>
      <c r="F956" s="61">
        <f t="shared" si="187"/>
        <v>0</v>
      </c>
      <c r="G956" s="61">
        <f>SUM(G960,G964,G967,G970,G973,G976,G979,G982,G985,G988,G991,G994,G997,G1000,G1006,G1009,G1012,G1015,G1018,G1021,G1024,G1027)</f>
        <v>11782.376</v>
      </c>
      <c r="H956" s="61">
        <v>0</v>
      </c>
      <c r="I956" s="61">
        <v>0</v>
      </c>
      <c r="J956" s="231"/>
    </row>
    <row r="957" spans="1:10" s="30" customFormat="1" hidden="1">
      <c r="A957" s="26">
        <v>570</v>
      </c>
      <c r="B957" s="60" t="s">
        <v>10</v>
      </c>
      <c r="C957" s="61">
        <f>SUM(D957:I957)</f>
        <v>900.13400000000001</v>
      </c>
      <c r="D957" s="61">
        <f>SUM(D961)</f>
        <v>0</v>
      </c>
      <c r="E957" s="61">
        <f>SUM(E961)</f>
        <v>220</v>
      </c>
      <c r="F957" s="61">
        <f>SUM(F961)</f>
        <v>0</v>
      </c>
      <c r="G957" s="54">
        <v>680.13400000000001</v>
      </c>
      <c r="H957" s="61">
        <v>0</v>
      </c>
      <c r="I957" s="61">
        <v>0</v>
      </c>
      <c r="J957" s="231"/>
    </row>
    <row r="958" spans="1:10" s="30" customFormat="1" hidden="1">
      <c r="A958" s="26">
        <v>571</v>
      </c>
      <c r="B958" s="345" t="s">
        <v>101</v>
      </c>
      <c r="C958" s="346"/>
      <c r="D958" s="346"/>
      <c r="E958" s="346"/>
      <c r="F958" s="346"/>
      <c r="G958" s="346"/>
      <c r="H958" s="346"/>
      <c r="I958" s="346"/>
      <c r="J958" s="347"/>
    </row>
    <row r="959" spans="1:10" s="30" customFormat="1" ht="25.5" hidden="1">
      <c r="A959" s="26">
        <v>572</v>
      </c>
      <c r="B959" s="110" t="s">
        <v>102</v>
      </c>
      <c r="C959" s="59">
        <f t="shared" ref="C959:I959" si="188">SUM(C960:C961)</f>
        <v>220</v>
      </c>
      <c r="D959" s="59">
        <f t="shared" si="188"/>
        <v>0</v>
      </c>
      <c r="E959" s="59">
        <f t="shared" si="188"/>
        <v>220</v>
      </c>
      <c r="F959" s="59">
        <f t="shared" si="188"/>
        <v>0</v>
      </c>
      <c r="G959" s="59">
        <f t="shared" si="188"/>
        <v>0</v>
      </c>
      <c r="H959" s="59">
        <f t="shared" si="188"/>
        <v>0</v>
      </c>
      <c r="I959" s="59">
        <f t="shared" si="188"/>
        <v>0</v>
      </c>
      <c r="J959" s="65" t="s">
        <v>293</v>
      </c>
    </row>
    <row r="960" spans="1:10" s="30" customFormat="1" hidden="1">
      <c r="A960" s="26">
        <v>573</v>
      </c>
      <c r="B960" s="60" t="s">
        <v>9</v>
      </c>
      <c r="C960" s="61"/>
      <c r="D960" s="61"/>
      <c r="E960" s="61"/>
      <c r="F960" s="61"/>
      <c r="G960" s="61"/>
      <c r="H960" s="61"/>
      <c r="I960" s="61"/>
      <c r="J960" s="231" t="s">
        <v>67</v>
      </c>
    </row>
    <row r="961" spans="1:10" s="30" customFormat="1" hidden="1">
      <c r="A961" s="26">
        <v>574</v>
      </c>
      <c r="B961" s="60" t="s">
        <v>10</v>
      </c>
      <c r="C961" s="61">
        <f>SUM(C1032)</f>
        <v>220</v>
      </c>
      <c r="D961" s="61">
        <f t="shared" ref="D961:I961" si="189">SUM(D1032)</f>
        <v>0</v>
      </c>
      <c r="E961" s="61">
        <f t="shared" si="189"/>
        <v>220</v>
      </c>
      <c r="F961" s="61">
        <f t="shared" si="189"/>
        <v>0</v>
      </c>
      <c r="G961" s="61">
        <f t="shared" si="189"/>
        <v>0</v>
      </c>
      <c r="H961" s="61">
        <f t="shared" si="189"/>
        <v>0</v>
      </c>
      <c r="I961" s="61">
        <f t="shared" si="189"/>
        <v>0</v>
      </c>
      <c r="J961" s="231" t="s">
        <v>67</v>
      </c>
    </row>
    <row r="962" spans="1:10" s="6" customFormat="1" ht="25.5" hidden="1">
      <c r="A962" s="26">
        <v>575</v>
      </c>
      <c r="B962" s="168" t="s">
        <v>406</v>
      </c>
      <c r="C962" s="61"/>
      <c r="D962" s="54"/>
      <c r="E962" s="54"/>
      <c r="F962" s="54"/>
      <c r="G962" s="54"/>
      <c r="H962" s="57"/>
      <c r="I962" s="57"/>
      <c r="J962" s="65" t="s">
        <v>293</v>
      </c>
    </row>
    <row r="963" spans="1:10" s="6" customFormat="1" ht="38.25" hidden="1">
      <c r="A963" s="26">
        <v>576</v>
      </c>
      <c r="B963" s="139" t="s">
        <v>621</v>
      </c>
      <c r="C963" s="61">
        <f t="shared" ref="C963:I963" si="190">SUM(C964:C965)</f>
        <v>3200.998</v>
      </c>
      <c r="D963" s="61">
        <f t="shared" si="190"/>
        <v>0</v>
      </c>
      <c r="E963" s="61">
        <f t="shared" si="190"/>
        <v>0</v>
      </c>
      <c r="F963" s="61">
        <f t="shared" si="190"/>
        <v>0</v>
      </c>
      <c r="G963" s="54">
        <f t="shared" si="190"/>
        <v>3200.998</v>
      </c>
      <c r="H963" s="61">
        <f t="shared" si="190"/>
        <v>0</v>
      </c>
      <c r="I963" s="61">
        <f t="shared" si="190"/>
        <v>0</v>
      </c>
      <c r="J963" s="65" t="s">
        <v>293</v>
      </c>
    </row>
    <row r="964" spans="1:10" s="6" customFormat="1" hidden="1">
      <c r="A964" s="26">
        <v>577</v>
      </c>
      <c r="B964" s="60" t="s">
        <v>9</v>
      </c>
      <c r="C964" s="61">
        <f>SUM(D964:H964)</f>
        <v>3040.9479999999999</v>
      </c>
      <c r="D964" s="61">
        <v>0</v>
      </c>
      <c r="E964" s="48"/>
      <c r="F964" s="61"/>
      <c r="G964" s="54">
        <v>3040.9479999999999</v>
      </c>
      <c r="H964" s="66"/>
      <c r="I964" s="66"/>
      <c r="J964" s="220" t="s">
        <v>67</v>
      </c>
    </row>
    <row r="965" spans="1:10" s="6" customFormat="1" hidden="1">
      <c r="A965" s="26">
        <v>578</v>
      </c>
      <c r="B965" s="60" t="s">
        <v>10</v>
      </c>
      <c r="C965" s="61">
        <f>SUM(D965:H965)</f>
        <v>160.05000000000001</v>
      </c>
      <c r="D965" s="61">
        <v>0</v>
      </c>
      <c r="E965" s="61"/>
      <c r="F965" s="61"/>
      <c r="G965" s="89">
        <v>160.05000000000001</v>
      </c>
      <c r="H965" s="66"/>
      <c r="I965" s="66"/>
      <c r="J965" s="220" t="s">
        <v>67</v>
      </c>
    </row>
    <row r="966" spans="1:10" s="6" customFormat="1" ht="38.25" hidden="1">
      <c r="A966" s="26">
        <v>579</v>
      </c>
      <c r="B966" s="139" t="s">
        <v>622</v>
      </c>
      <c r="C966" s="61">
        <f t="shared" ref="C966:I966" si="191">SUM(C967:C968)</f>
        <v>3662.0619999999999</v>
      </c>
      <c r="D966" s="61">
        <f t="shared" si="191"/>
        <v>0</v>
      </c>
      <c r="E966" s="61">
        <f t="shared" si="191"/>
        <v>0</v>
      </c>
      <c r="F966" s="61">
        <f t="shared" si="191"/>
        <v>0</v>
      </c>
      <c r="G966" s="54">
        <f t="shared" si="191"/>
        <v>3662.0619999999999</v>
      </c>
      <c r="H966" s="61">
        <f t="shared" si="191"/>
        <v>0</v>
      </c>
      <c r="I966" s="61">
        <f t="shared" si="191"/>
        <v>0</v>
      </c>
      <c r="J966" s="65" t="s">
        <v>293</v>
      </c>
    </row>
    <row r="967" spans="1:10" s="6" customFormat="1" hidden="1">
      <c r="A967" s="26">
        <v>580</v>
      </c>
      <c r="B967" s="60" t="s">
        <v>9</v>
      </c>
      <c r="C967" s="61">
        <f>SUM(D967:H967)</f>
        <v>3478.9580000000001</v>
      </c>
      <c r="D967" s="61">
        <v>0</v>
      </c>
      <c r="E967" s="124"/>
      <c r="F967" s="124"/>
      <c r="G967" s="54">
        <v>3478.9580000000001</v>
      </c>
      <c r="H967" s="66"/>
      <c r="I967" s="66"/>
      <c r="J967" s="220" t="s">
        <v>67</v>
      </c>
    </row>
    <row r="968" spans="1:10" s="6" customFormat="1" hidden="1">
      <c r="A968" s="26">
        <v>581</v>
      </c>
      <c r="B968" s="60" t="s">
        <v>10</v>
      </c>
      <c r="C968" s="61">
        <f>SUM(D968:H968)</f>
        <v>183.10400000000001</v>
      </c>
      <c r="D968" s="61">
        <v>0</v>
      </c>
      <c r="E968" s="61"/>
      <c r="F968" s="61"/>
      <c r="G968" s="54">
        <v>183.10400000000001</v>
      </c>
      <c r="H968" s="66"/>
      <c r="I968" s="66"/>
      <c r="J968" s="220" t="s">
        <v>67</v>
      </c>
    </row>
    <row r="969" spans="1:10" s="6" customFormat="1" ht="38.25" hidden="1">
      <c r="A969" s="26">
        <v>582</v>
      </c>
      <c r="B969" s="139" t="s">
        <v>623</v>
      </c>
      <c r="C969" s="61">
        <f t="shared" ref="C969:I969" si="192">SUM(C970:C971)</f>
        <v>2402.7019999999998</v>
      </c>
      <c r="D969" s="61">
        <f t="shared" si="192"/>
        <v>0</v>
      </c>
      <c r="E969" s="61">
        <f t="shared" si="192"/>
        <v>0</v>
      </c>
      <c r="F969" s="61">
        <f t="shared" si="192"/>
        <v>0</v>
      </c>
      <c r="G969" s="54">
        <f t="shared" si="192"/>
        <v>2402.7019999999998</v>
      </c>
      <c r="H969" s="61">
        <f t="shared" si="192"/>
        <v>0</v>
      </c>
      <c r="I969" s="61">
        <f t="shared" si="192"/>
        <v>0</v>
      </c>
      <c r="J969" s="65" t="s">
        <v>293</v>
      </c>
    </row>
    <row r="970" spans="1:10" s="6" customFormat="1" hidden="1">
      <c r="A970" s="26">
        <v>583</v>
      </c>
      <c r="B970" s="60" t="s">
        <v>9</v>
      </c>
      <c r="C970" s="61">
        <f>SUM(D970:H970)</f>
        <v>2282.5619999999999</v>
      </c>
      <c r="D970" s="61">
        <v>0</v>
      </c>
      <c r="E970" s="124"/>
      <c r="F970" s="124"/>
      <c r="G970" s="54">
        <v>2282.5619999999999</v>
      </c>
      <c r="H970" s="66"/>
      <c r="I970" s="66"/>
      <c r="J970" s="220" t="s">
        <v>67</v>
      </c>
    </row>
    <row r="971" spans="1:10" s="6" customFormat="1" hidden="1">
      <c r="A971" s="26">
        <v>584</v>
      </c>
      <c r="B971" s="60" t="s">
        <v>10</v>
      </c>
      <c r="C971" s="61">
        <f>SUM(D971:H971)</f>
        <v>120.14</v>
      </c>
      <c r="D971" s="61">
        <v>0</v>
      </c>
      <c r="E971" s="61"/>
      <c r="F971" s="61"/>
      <c r="G971" s="54">
        <v>120.14</v>
      </c>
      <c r="H971" s="66"/>
      <c r="I971" s="66"/>
      <c r="J971" s="220" t="s">
        <v>67</v>
      </c>
    </row>
    <row r="972" spans="1:10" s="6" customFormat="1" ht="38.25" hidden="1">
      <c r="A972" s="26">
        <v>585</v>
      </c>
      <c r="B972" s="139" t="s">
        <v>407</v>
      </c>
      <c r="C972" s="61">
        <f t="shared" ref="C972:I972" si="193">SUM(C973:C974)</f>
        <v>0</v>
      </c>
      <c r="D972" s="61">
        <f t="shared" si="193"/>
        <v>0</v>
      </c>
      <c r="E972" s="61">
        <f t="shared" si="193"/>
        <v>0</v>
      </c>
      <c r="F972" s="61">
        <f t="shared" si="193"/>
        <v>0</v>
      </c>
      <c r="G972" s="89">
        <f t="shared" si="193"/>
        <v>0</v>
      </c>
      <c r="H972" s="61">
        <f t="shared" si="193"/>
        <v>0</v>
      </c>
      <c r="I972" s="61">
        <f t="shared" si="193"/>
        <v>0</v>
      </c>
      <c r="J972" s="65" t="s">
        <v>293</v>
      </c>
    </row>
    <row r="973" spans="1:10" s="6" customFormat="1" hidden="1">
      <c r="A973" s="26">
        <v>586</v>
      </c>
      <c r="B973" s="60" t="s">
        <v>9</v>
      </c>
      <c r="C973" s="61">
        <f>SUM(D973:H973)</f>
        <v>0</v>
      </c>
      <c r="D973" s="61">
        <v>0</v>
      </c>
      <c r="E973" s="124"/>
      <c r="F973" s="124"/>
      <c r="G973" s="89">
        <v>0</v>
      </c>
      <c r="H973" s="66">
        <v>0</v>
      </c>
      <c r="I973" s="66"/>
      <c r="J973" s="220" t="s">
        <v>67</v>
      </c>
    </row>
    <row r="974" spans="1:10" s="6" customFormat="1" hidden="1">
      <c r="A974" s="26">
        <v>587</v>
      </c>
      <c r="B974" s="60" t="s">
        <v>10</v>
      </c>
      <c r="C974" s="61">
        <f>SUM(D974:H974)</f>
        <v>0</v>
      </c>
      <c r="D974" s="61">
        <v>0</v>
      </c>
      <c r="E974" s="61"/>
      <c r="F974" s="61"/>
      <c r="G974" s="89">
        <v>0</v>
      </c>
      <c r="H974" s="66">
        <v>0</v>
      </c>
      <c r="I974" s="66"/>
      <c r="J974" s="220" t="s">
        <v>67</v>
      </c>
    </row>
    <row r="975" spans="1:10" s="6" customFormat="1" ht="51" hidden="1">
      <c r="A975" s="26">
        <v>588</v>
      </c>
      <c r="B975" s="139" t="s">
        <v>635</v>
      </c>
      <c r="C975" s="61">
        <f t="shared" ref="C975:I975" si="194">SUM(C976:C977)</f>
        <v>3136.748</v>
      </c>
      <c r="D975" s="61">
        <f t="shared" si="194"/>
        <v>0</v>
      </c>
      <c r="E975" s="61">
        <f t="shared" si="194"/>
        <v>0</v>
      </c>
      <c r="F975" s="61">
        <f t="shared" si="194"/>
        <v>0</v>
      </c>
      <c r="G975" s="54">
        <f t="shared" si="194"/>
        <v>3136.748</v>
      </c>
      <c r="H975" s="61">
        <f t="shared" si="194"/>
        <v>0</v>
      </c>
      <c r="I975" s="61">
        <f t="shared" si="194"/>
        <v>0</v>
      </c>
      <c r="J975" s="65" t="s">
        <v>293</v>
      </c>
    </row>
    <row r="976" spans="1:10" s="6" customFormat="1" hidden="1">
      <c r="A976" s="26">
        <v>589</v>
      </c>
      <c r="B976" s="60" t="s">
        <v>9</v>
      </c>
      <c r="C976" s="61">
        <f>SUM(D976:H976)</f>
        <v>2979.9079999999999</v>
      </c>
      <c r="D976" s="61">
        <v>0</v>
      </c>
      <c r="E976" s="124"/>
      <c r="F976" s="124"/>
      <c r="G976" s="54">
        <v>2979.9079999999999</v>
      </c>
      <c r="H976" s="66">
        <v>0</v>
      </c>
      <c r="I976" s="66"/>
      <c r="J976" s="220" t="s">
        <v>67</v>
      </c>
    </row>
    <row r="977" spans="1:10" s="6" customFormat="1" hidden="1">
      <c r="A977" s="26">
        <v>590</v>
      </c>
      <c r="B977" s="60" t="s">
        <v>10</v>
      </c>
      <c r="C977" s="61">
        <f>SUM(D977:H977)</f>
        <v>156.84</v>
      </c>
      <c r="D977" s="61">
        <v>0</v>
      </c>
      <c r="E977" s="61"/>
      <c r="F977" s="61"/>
      <c r="G977" s="54">
        <v>156.84</v>
      </c>
      <c r="H977" s="66">
        <v>0</v>
      </c>
      <c r="I977" s="66"/>
      <c r="J977" s="220" t="s">
        <v>67</v>
      </c>
    </row>
    <row r="978" spans="1:10" s="6" customFormat="1" ht="51" hidden="1">
      <c r="A978" s="26">
        <v>591</v>
      </c>
      <c r="B978" s="139" t="s">
        <v>636</v>
      </c>
      <c r="C978" s="61">
        <f t="shared" ref="C978:I978" si="195">SUM(C979:C980)</f>
        <v>0</v>
      </c>
      <c r="D978" s="61">
        <f t="shared" si="195"/>
        <v>0</v>
      </c>
      <c r="E978" s="61">
        <f t="shared" si="195"/>
        <v>0</v>
      </c>
      <c r="F978" s="61">
        <v>0</v>
      </c>
      <c r="G978" s="61">
        <f t="shared" si="195"/>
        <v>0</v>
      </c>
      <c r="H978" s="61">
        <f t="shared" si="195"/>
        <v>0</v>
      </c>
      <c r="I978" s="61">
        <f t="shared" si="195"/>
        <v>0</v>
      </c>
      <c r="J978" s="65" t="s">
        <v>293</v>
      </c>
    </row>
    <row r="979" spans="1:10" s="6" customFormat="1" hidden="1">
      <c r="A979" s="26">
        <v>592</v>
      </c>
      <c r="B979" s="60" t="s">
        <v>9</v>
      </c>
      <c r="C979" s="61">
        <f>SUM(D979:H979)</f>
        <v>0</v>
      </c>
      <c r="D979" s="61"/>
      <c r="E979" s="124">
        <v>0</v>
      </c>
      <c r="F979" s="124">
        <v>0</v>
      </c>
      <c r="G979" s="61">
        <v>0</v>
      </c>
      <c r="H979" s="66">
        <v>0</v>
      </c>
      <c r="I979" s="66"/>
      <c r="J979" s="220" t="s">
        <v>67</v>
      </c>
    </row>
    <row r="980" spans="1:10" s="6" customFormat="1" hidden="1">
      <c r="A980" s="26">
        <v>593</v>
      </c>
      <c r="B980" s="60" t="s">
        <v>10</v>
      </c>
      <c r="C980" s="61">
        <f>SUM(D980:H980)</f>
        <v>0</v>
      </c>
      <c r="D980" s="61"/>
      <c r="E980" s="61">
        <v>0</v>
      </c>
      <c r="F980" s="61">
        <v>0</v>
      </c>
      <c r="G980" s="61">
        <v>0</v>
      </c>
      <c r="H980" s="66">
        <v>0</v>
      </c>
      <c r="I980" s="66"/>
      <c r="J980" s="220" t="s">
        <v>67</v>
      </c>
    </row>
    <row r="981" spans="1:10" s="6" customFormat="1" ht="38.25" hidden="1">
      <c r="A981" s="26">
        <v>594</v>
      </c>
      <c r="B981" s="139" t="s">
        <v>624</v>
      </c>
      <c r="C981" s="61">
        <f t="shared" ref="C981:I981" si="196">SUM(C982:C983)</f>
        <v>0</v>
      </c>
      <c r="D981" s="61">
        <f t="shared" si="196"/>
        <v>0</v>
      </c>
      <c r="E981" s="61">
        <f t="shared" si="196"/>
        <v>0</v>
      </c>
      <c r="F981" s="61">
        <v>0</v>
      </c>
      <c r="G981" s="61">
        <f t="shared" si="196"/>
        <v>0</v>
      </c>
      <c r="H981" s="61">
        <f t="shared" si="196"/>
        <v>0</v>
      </c>
      <c r="I981" s="61">
        <f t="shared" si="196"/>
        <v>0</v>
      </c>
      <c r="J981" s="65" t="s">
        <v>293</v>
      </c>
    </row>
    <row r="982" spans="1:10" s="6" customFormat="1" hidden="1">
      <c r="A982" s="26">
        <v>595</v>
      </c>
      <c r="B982" s="169" t="s">
        <v>9</v>
      </c>
      <c r="C982" s="51">
        <f>SUM(D982:H982)</f>
        <v>0</v>
      </c>
      <c r="D982" s="51"/>
      <c r="E982" s="51">
        <v>0</v>
      </c>
      <c r="F982" s="51">
        <v>0</v>
      </c>
      <c r="G982" s="51"/>
      <c r="H982" s="53">
        <v>0</v>
      </c>
      <c r="I982" s="53"/>
      <c r="J982" s="220" t="s">
        <v>67</v>
      </c>
    </row>
    <row r="983" spans="1:10" s="6" customFormat="1" hidden="1">
      <c r="A983" s="26">
        <v>596</v>
      </c>
      <c r="B983" s="60" t="s">
        <v>10</v>
      </c>
      <c r="C983" s="51">
        <f>SUM(D983:H983)</f>
        <v>0</v>
      </c>
      <c r="D983" s="61"/>
      <c r="E983" s="61">
        <v>0</v>
      </c>
      <c r="F983" s="61">
        <v>0</v>
      </c>
      <c r="G983" s="61"/>
      <c r="H983" s="66">
        <v>0</v>
      </c>
      <c r="I983" s="66"/>
      <c r="J983" s="220" t="s">
        <v>67</v>
      </c>
    </row>
    <row r="984" spans="1:10" s="6" customFormat="1" ht="38.25" hidden="1">
      <c r="A984" s="26">
        <v>597</v>
      </c>
      <c r="B984" s="139" t="s">
        <v>625</v>
      </c>
      <c r="C984" s="61">
        <f t="shared" ref="C984:I984" si="197">SUM(C985:C986)</f>
        <v>0</v>
      </c>
      <c r="D984" s="61">
        <f t="shared" si="197"/>
        <v>0</v>
      </c>
      <c r="E984" s="61">
        <f t="shared" si="197"/>
        <v>0</v>
      </c>
      <c r="F984" s="61">
        <f t="shared" si="197"/>
        <v>0</v>
      </c>
      <c r="G984" s="61">
        <f t="shared" si="197"/>
        <v>0</v>
      </c>
      <c r="H984" s="61">
        <f t="shared" si="197"/>
        <v>0</v>
      </c>
      <c r="I984" s="61">
        <f t="shared" si="197"/>
        <v>0</v>
      </c>
      <c r="J984" s="65" t="s">
        <v>293</v>
      </c>
    </row>
    <row r="985" spans="1:10" s="6" customFormat="1" hidden="1">
      <c r="A985" s="26">
        <v>598</v>
      </c>
      <c r="B985" s="60" t="s">
        <v>9</v>
      </c>
      <c r="C985" s="61">
        <f>SUM(D985:H985)</f>
        <v>0</v>
      </c>
      <c r="D985" s="61"/>
      <c r="E985" s="48">
        <v>0</v>
      </c>
      <c r="F985" s="61">
        <v>0</v>
      </c>
      <c r="G985" s="61"/>
      <c r="H985" s="66">
        <v>0</v>
      </c>
      <c r="I985" s="66"/>
      <c r="J985" s="220" t="s">
        <v>67</v>
      </c>
    </row>
    <row r="986" spans="1:10" s="6" customFormat="1" hidden="1">
      <c r="A986" s="26">
        <v>599</v>
      </c>
      <c r="B986" s="60" t="s">
        <v>10</v>
      </c>
      <c r="C986" s="61">
        <f>SUM(D986:H986)</f>
        <v>0</v>
      </c>
      <c r="D986" s="61"/>
      <c r="E986" s="61">
        <v>0</v>
      </c>
      <c r="F986" s="61">
        <v>0</v>
      </c>
      <c r="G986" s="61"/>
      <c r="H986" s="66">
        <v>0</v>
      </c>
      <c r="I986" s="66"/>
      <c r="J986" s="220" t="s">
        <v>67</v>
      </c>
    </row>
    <row r="987" spans="1:10" s="6" customFormat="1" ht="38.25" hidden="1">
      <c r="A987" s="26">
        <v>600</v>
      </c>
      <c r="B987" s="139" t="s">
        <v>626</v>
      </c>
      <c r="C987" s="61">
        <f t="shared" ref="C987:I987" si="198">SUM(C988:C989)</f>
        <v>0</v>
      </c>
      <c r="D987" s="61">
        <f t="shared" si="198"/>
        <v>0</v>
      </c>
      <c r="E987" s="61">
        <f t="shared" si="198"/>
        <v>0</v>
      </c>
      <c r="F987" s="61">
        <v>0</v>
      </c>
      <c r="G987" s="61">
        <f t="shared" si="198"/>
        <v>0</v>
      </c>
      <c r="H987" s="61">
        <f t="shared" si="198"/>
        <v>0</v>
      </c>
      <c r="I987" s="61">
        <f t="shared" si="198"/>
        <v>0</v>
      </c>
      <c r="J987" s="65" t="s">
        <v>293</v>
      </c>
    </row>
    <row r="988" spans="1:10" s="6" customFormat="1" hidden="1">
      <c r="A988" s="26">
        <v>601</v>
      </c>
      <c r="B988" s="60" t="s">
        <v>9</v>
      </c>
      <c r="C988" s="61">
        <f>SUM(D988:H988)</f>
        <v>0</v>
      </c>
      <c r="D988" s="61"/>
      <c r="E988" s="48">
        <v>0</v>
      </c>
      <c r="F988" s="61">
        <v>0</v>
      </c>
      <c r="G988" s="61"/>
      <c r="H988" s="66">
        <v>0</v>
      </c>
      <c r="I988" s="66"/>
      <c r="J988" s="220" t="s">
        <v>67</v>
      </c>
    </row>
    <row r="989" spans="1:10" s="6" customFormat="1" hidden="1">
      <c r="A989" s="26">
        <v>602</v>
      </c>
      <c r="B989" s="60" t="s">
        <v>10</v>
      </c>
      <c r="C989" s="61">
        <f>SUM(D989:H989)</f>
        <v>0</v>
      </c>
      <c r="D989" s="61"/>
      <c r="E989" s="61">
        <v>0</v>
      </c>
      <c r="F989" s="61">
        <v>0</v>
      </c>
      <c r="G989" s="61"/>
      <c r="H989" s="66">
        <v>0</v>
      </c>
      <c r="I989" s="66"/>
      <c r="J989" s="220" t="s">
        <v>67</v>
      </c>
    </row>
    <row r="990" spans="1:10" s="6" customFormat="1" ht="38.25" hidden="1">
      <c r="A990" s="26">
        <v>603</v>
      </c>
      <c r="B990" s="139" t="s">
        <v>627</v>
      </c>
      <c r="C990" s="61">
        <f t="shared" ref="C990:I990" si="199">SUM(C991:C992)</f>
        <v>0</v>
      </c>
      <c r="D990" s="61">
        <f t="shared" si="199"/>
        <v>0</v>
      </c>
      <c r="E990" s="61">
        <f t="shared" si="199"/>
        <v>0</v>
      </c>
      <c r="F990" s="61">
        <v>0</v>
      </c>
      <c r="G990" s="61">
        <f t="shared" si="199"/>
        <v>0</v>
      </c>
      <c r="H990" s="61">
        <f t="shared" si="199"/>
        <v>0</v>
      </c>
      <c r="I990" s="61">
        <f t="shared" si="199"/>
        <v>0</v>
      </c>
      <c r="J990" s="65" t="s">
        <v>293</v>
      </c>
    </row>
    <row r="991" spans="1:10" s="6" customFormat="1" hidden="1">
      <c r="A991" s="26">
        <v>604</v>
      </c>
      <c r="B991" s="60" t="s">
        <v>9</v>
      </c>
      <c r="C991" s="61">
        <f>SUM(D991:H991)</f>
        <v>0</v>
      </c>
      <c r="D991" s="61"/>
      <c r="E991" s="48">
        <v>0</v>
      </c>
      <c r="F991" s="61">
        <v>0</v>
      </c>
      <c r="G991" s="61"/>
      <c r="H991" s="66">
        <v>0</v>
      </c>
      <c r="I991" s="66">
        <v>0</v>
      </c>
      <c r="J991" s="220" t="s">
        <v>67</v>
      </c>
    </row>
    <row r="992" spans="1:10" s="6" customFormat="1" hidden="1">
      <c r="A992" s="26">
        <v>605</v>
      </c>
      <c r="B992" s="60" t="s">
        <v>10</v>
      </c>
      <c r="C992" s="61">
        <f>SUM(D992:H992)</f>
        <v>0</v>
      </c>
      <c r="D992" s="61"/>
      <c r="E992" s="61">
        <v>0</v>
      </c>
      <c r="F992" s="61">
        <v>0</v>
      </c>
      <c r="G992" s="61"/>
      <c r="H992" s="66">
        <v>0</v>
      </c>
      <c r="I992" s="66">
        <v>0</v>
      </c>
      <c r="J992" s="220" t="s">
        <v>67</v>
      </c>
    </row>
    <row r="993" spans="1:10" s="6" customFormat="1" ht="38.25" hidden="1">
      <c r="A993" s="26">
        <v>606</v>
      </c>
      <c r="B993" s="139" t="s">
        <v>628</v>
      </c>
      <c r="C993" s="61">
        <f t="shared" ref="C993:I993" si="200">SUM(C994:C995)</f>
        <v>0</v>
      </c>
      <c r="D993" s="61">
        <f t="shared" si="200"/>
        <v>0</v>
      </c>
      <c r="E993" s="61">
        <f t="shared" si="200"/>
        <v>0</v>
      </c>
      <c r="F993" s="61">
        <f t="shared" si="200"/>
        <v>0</v>
      </c>
      <c r="G993" s="61">
        <f t="shared" si="200"/>
        <v>0</v>
      </c>
      <c r="H993" s="61">
        <f t="shared" si="200"/>
        <v>0</v>
      </c>
      <c r="I993" s="61">
        <f t="shared" si="200"/>
        <v>0</v>
      </c>
      <c r="J993" s="65" t="s">
        <v>293</v>
      </c>
    </row>
    <row r="994" spans="1:10" s="6" customFormat="1" hidden="1">
      <c r="A994" s="26">
        <v>607</v>
      </c>
      <c r="B994" s="60" t="s">
        <v>9</v>
      </c>
      <c r="C994" s="61">
        <f>SUM(D994:H994)</f>
        <v>0</v>
      </c>
      <c r="D994" s="61"/>
      <c r="E994" s="48">
        <v>0</v>
      </c>
      <c r="F994" s="61">
        <v>0</v>
      </c>
      <c r="G994" s="61"/>
      <c r="H994" s="66">
        <v>0</v>
      </c>
      <c r="I994" s="66">
        <v>0</v>
      </c>
      <c r="J994" s="220" t="s">
        <v>67</v>
      </c>
    </row>
    <row r="995" spans="1:10" s="6" customFormat="1" hidden="1">
      <c r="A995" s="26">
        <v>608</v>
      </c>
      <c r="B995" s="60" t="s">
        <v>10</v>
      </c>
      <c r="C995" s="61">
        <f>SUM(D995:H995)</f>
        <v>0</v>
      </c>
      <c r="D995" s="61"/>
      <c r="E995" s="61">
        <v>0</v>
      </c>
      <c r="F995" s="61">
        <v>0</v>
      </c>
      <c r="G995" s="61"/>
      <c r="H995" s="66">
        <v>0</v>
      </c>
      <c r="I995" s="66">
        <v>0</v>
      </c>
      <c r="J995" s="220" t="s">
        <v>67</v>
      </c>
    </row>
    <row r="996" spans="1:10" s="6" customFormat="1" ht="38.25" hidden="1">
      <c r="A996" s="26">
        <v>609</v>
      </c>
      <c r="B996" s="139" t="s">
        <v>629</v>
      </c>
      <c r="C996" s="61">
        <f t="shared" ref="C996:I996" si="201">SUM(C997:C998)</f>
        <v>0</v>
      </c>
      <c r="D996" s="61">
        <f t="shared" si="201"/>
        <v>0</v>
      </c>
      <c r="E996" s="61">
        <f t="shared" si="201"/>
        <v>0</v>
      </c>
      <c r="F996" s="61">
        <f t="shared" si="201"/>
        <v>0</v>
      </c>
      <c r="G996" s="61">
        <f t="shared" si="201"/>
        <v>0</v>
      </c>
      <c r="H996" s="61">
        <f t="shared" si="201"/>
        <v>0</v>
      </c>
      <c r="I996" s="61">
        <f t="shared" si="201"/>
        <v>0</v>
      </c>
      <c r="J996" s="65" t="s">
        <v>293</v>
      </c>
    </row>
    <row r="997" spans="1:10" s="6" customFormat="1" hidden="1">
      <c r="A997" s="26">
        <v>610</v>
      </c>
      <c r="B997" s="60" t="s">
        <v>9</v>
      </c>
      <c r="C997" s="61">
        <f>SUM(D997:H997)</f>
        <v>0</v>
      </c>
      <c r="D997" s="61"/>
      <c r="E997" s="48">
        <v>0</v>
      </c>
      <c r="F997" s="61">
        <v>0</v>
      </c>
      <c r="G997" s="61"/>
      <c r="H997" s="66">
        <v>0</v>
      </c>
      <c r="I997" s="66">
        <v>0</v>
      </c>
      <c r="J997" s="220" t="s">
        <v>67</v>
      </c>
    </row>
    <row r="998" spans="1:10" s="6" customFormat="1" hidden="1">
      <c r="A998" s="26">
        <v>611</v>
      </c>
      <c r="B998" s="60" t="s">
        <v>10</v>
      </c>
      <c r="C998" s="61">
        <f>SUM(D998:H998)</f>
        <v>0</v>
      </c>
      <c r="D998" s="61"/>
      <c r="E998" s="61">
        <v>0</v>
      </c>
      <c r="F998" s="61">
        <v>0</v>
      </c>
      <c r="G998" s="61"/>
      <c r="H998" s="66">
        <v>0</v>
      </c>
      <c r="I998" s="66">
        <v>0</v>
      </c>
      <c r="J998" s="220" t="s">
        <v>67</v>
      </c>
    </row>
    <row r="999" spans="1:10" s="6" customFormat="1" ht="38.25" hidden="1">
      <c r="A999" s="26">
        <v>612</v>
      </c>
      <c r="B999" s="45" t="s">
        <v>630</v>
      </c>
      <c r="C999" s="119">
        <f t="shared" ref="C999:I999" si="202">SUM(C1000:C1001)</f>
        <v>0</v>
      </c>
      <c r="D999" s="119">
        <f t="shared" si="202"/>
        <v>0</v>
      </c>
      <c r="E999" s="119">
        <f t="shared" si="202"/>
        <v>0</v>
      </c>
      <c r="F999" s="119">
        <f t="shared" si="202"/>
        <v>0</v>
      </c>
      <c r="G999" s="119">
        <f t="shared" si="202"/>
        <v>0</v>
      </c>
      <c r="H999" s="119">
        <f t="shared" si="202"/>
        <v>0</v>
      </c>
      <c r="I999" s="119">
        <f t="shared" si="202"/>
        <v>0</v>
      </c>
      <c r="J999" s="65" t="s">
        <v>293</v>
      </c>
    </row>
    <row r="1000" spans="1:10" s="6" customFormat="1" hidden="1">
      <c r="A1000" s="26">
        <v>613</v>
      </c>
      <c r="B1000" s="60" t="s">
        <v>9</v>
      </c>
      <c r="C1000" s="61">
        <f>SUM(D1000:H1000)</f>
        <v>0</v>
      </c>
      <c r="D1000" s="61"/>
      <c r="E1000" s="124"/>
      <c r="F1000" s="124">
        <v>0</v>
      </c>
      <c r="G1000" s="61">
        <v>0</v>
      </c>
      <c r="H1000" s="66"/>
      <c r="I1000" s="66">
        <v>0</v>
      </c>
      <c r="J1000" s="220" t="s">
        <v>67</v>
      </c>
    </row>
    <row r="1001" spans="1:10" s="6" customFormat="1" hidden="1">
      <c r="A1001" s="26">
        <v>614</v>
      </c>
      <c r="B1001" s="60" t="s">
        <v>10</v>
      </c>
      <c r="C1001" s="61">
        <f>SUM(D1001:H1001)</f>
        <v>0</v>
      </c>
      <c r="D1001" s="61"/>
      <c r="E1001" s="61"/>
      <c r="F1001" s="61">
        <v>0</v>
      </c>
      <c r="G1001" s="61">
        <v>0</v>
      </c>
      <c r="H1001" s="66"/>
      <c r="I1001" s="66">
        <v>0</v>
      </c>
      <c r="J1001" s="220" t="s">
        <v>67</v>
      </c>
    </row>
    <row r="1002" spans="1:10" s="6" customFormat="1" ht="38.25" hidden="1">
      <c r="A1002" s="26">
        <v>615</v>
      </c>
      <c r="B1002" s="68" t="s">
        <v>631</v>
      </c>
      <c r="C1002" s="61">
        <f>SUM(C1003:C1004)</f>
        <v>0</v>
      </c>
      <c r="D1002" s="61">
        <f t="shared" ref="D1002:I1002" si="203">SUM(D1003:D1004)</f>
        <v>0</v>
      </c>
      <c r="E1002" s="61">
        <f t="shared" si="203"/>
        <v>0</v>
      </c>
      <c r="F1002" s="61">
        <f t="shared" si="203"/>
        <v>0</v>
      </c>
      <c r="G1002" s="61">
        <f t="shared" si="203"/>
        <v>0</v>
      </c>
      <c r="H1002" s="61">
        <f t="shared" si="203"/>
        <v>0</v>
      </c>
      <c r="I1002" s="61">
        <f t="shared" si="203"/>
        <v>0</v>
      </c>
      <c r="J1002" s="224"/>
    </row>
    <row r="1003" spans="1:10" s="6" customFormat="1" hidden="1">
      <c r="A1003" s="26">
        <v>616</v>
      </c>
      <c r="B1003" s="60" t="s">
        <v>9</v>
      </c>
      <c r="C1003" s="61">
        <f>SUM(D1003:I1003)</f>
        <v>0</v>
      </c>
      <c r="D1003" s="61"/>
      <c r="E1003" s="61"/>
      <c r="F1003" s="61"/>
      <c r="G1003" s="61"/>
      <c r="H1003" s="66"/>
      <c r="I1003" s="66">
        <v>0</v>
      </c>
      <c r="J1003" s="224"/>
    </row>
    <row r="1004" spans="1:10" s="6" customFormat="1" hidden="1">
      <c r="A1004" s="26">
        <v>617</v>
      </c>
      <c r="B1004" s="60" t="s">
        <v>10</v>
      </c>
      <c r="C1004" s="61">
        <f>SUM(D1004:I1004)</f>
        <v>0</v>
      </c>
      <c r="D1004" s="61"/>
      <c r="E1004" s="61"/>
      <c r="F1004" s="61"/>
      <c r="G1004" s="61"/>
      <c r="H1004" s="66"/>
      <c r="I1004" s="66">
        <v>0</v>
      </c>
      <c r="J1004" s="224"/>
    </row>
    <row r="1005" spans="1:10" s="6" customFormat="1" ht="51" hidden="1">
      <c r="A1005" s="26">
        <v>618</v>
      </c>
      <c r="B1005" s="45" t="s">
        <v>632</v>
      </c>
      <c r="C1005" s="119">
        <f t="shared" ref="C1005:I1005" si="204">SUM(C1006:C1007)</f>
        <v>0</v>
      </c>
      <c r="D1005" s="119">
        <f t="shared" si="204"/>
        <v>0</v>
      </c>
      <c r="E1005" s="119">
        <f t="shared" si="204"/>
        <v>0</v>
      </c>
      <c r="F1005" s="119">
        <f t="shared" si="204"/>
        <v>0</v>
      </c>
      <c r="G1005" s="119">
        <f t="shared" si="204"/>
        <v>0</v>
      </c>
      <c r="H1005" s="119">
        <f t="shared" si="204"/>
        <v>0</v>
      </c>
      <c r="I1005" s="119">
        <f t="shared" si="204"/>
        <v>0</v>
      </c>
      <c r="J1005" s="65" t="s">
        <v>293</v>
      </c>
    </row>
    <row r="1006" spans="1:10" s="6" customFormat="1" hidden="1">
      <c r="A1006" s="26">
        <v>619</v>
      </c>
      <c r="B1006" s="60" t="s">
        <v>9</v>
      </c>
      <c r="C1006" s="61">
        <f>SUM(D1006:H1006)</f>
        <v>0</v>
      </c>
      <c r="D1006" s="61"/>
      <c r="E1006" s="124"/>
      <c r="F1006" s="124">
        <v>0</v>
      </c>
      <c r="G1006" s="61">
        <v>0</v>
      </c>
      <c r="H1006" s="66">
        <v>0</v>
      </c>
      <c r="I1006" s="66"/>
      <c r="J1006" s="220" t="s">
        <v>67</v>
      </c>
    </row>
    <row r="1007" spans="1:10" s="6" customFormat="1" hidden="1">
      <c r="A1007" s="26">
        <v>620</v>
      </c>
      <c r="B1007" s="60" t="s">
        <v>10</v>
      </c>
      <c r="C1007" s="61">
        <f>SUM(D1007:H1007)</f>
        <v>0</v>
      </c>
      <c r="D1007" s="61"/>
      <c r="E1007" s="61"/>
      <c r="F1007" s="61">
        <v>0</v>
      </c>
      <c r="G1007" s="61">
        <v>0</v>
      </c>
      <c r="H1007" s="66">
        <v>0</v>
      </c>
      <c r="I1007" s="66"/>
      <c r="J1007" s="220" t="s">
        <v>67</v>
      </c>
    </row>
    <row r="1008" spans="1:10" s="6" customFormat="1" ht="40.5" hidden="1" customHeight="1">
      <c r="A1008" s="26">
        <v>621</v>
      </c>
      <c r="B1008" s="45" t="s">
        <v>408</v>
      </c>
      <c r="C1008" s="119">
        <f t="shared" ref="C1008:I1008" si="205">SUM(C1009:C1010)</f>
        <v>0</v>
      </c>
      <c r="D1008" s="119">
        <f t="shared" si="205"/>
        <v>0</v>
      </c>
      <c r="E1008" s="119">
        <f t="shared" si="205"/>
        <v>0</v>
      </c>
      <c r="F1008" s="119">
        <f t="shared" si="205"/>
        <v>0</v>
      </c>
      <c r="G1008" s="119">
        <f t="shared" si="205"/>
        <v>0</v>
      </c>
      <c r="H1008" s="119">
        <f t="shared" si="205"/>
        <v>0</v>
      </c>
      <c r="I1008" s="119">
        <f t="shared" si="205"/>
        <v>0</v>
      </c>
      <c r="J1008" s="65" t="s">
        <v>293</v>
      </c>
    </row>
    <row r="1009" spans="1:10" s="6" customFormat="1" hidden="1">
      <c r="A1009" s="26">
        <v>622</v>
      </c>
      <c r="B1009" s="60" t="s">
        <v>9</v>
      </c>
      <c r="C1009" s="61">
        <f>SUM(D1009:I1009)</f>
        <v>0</v>
      </c>
      <c r="D1009" s="61"/>
      <c r="E1009" s="124"/>
      <c r="F1009" s="124"/>
      <c r="G1009" s="61">
        <v>0</v>
      </c>
      <c r="H1009" s="66"/>
      <c r="I1009" s="66">
        <v>0</v>
      </c>
      <c r="J1009" s="220" t="s">
        <v>67</v>
      </c>
    </row>
    <row r="1010" spans="1:10" s="6" customFormat="1" hidden="1">
      <c r="A1010" s="26">
        <v>623</v>
      </c>
      <c r="B1010" s="60" t="s">
        <v>10</v>
      </c>
      <c r="C1010" s="61">
        <f>SUM(D1010:I1010)</f>
        <v>0</v>
      </c>
      <c r="D1010" s="61"/>
      <c r="E1010" s="61"/>
      <c r="F1010" s="61"/>
      <c r="G1010" s="61">
        <v>0</v>
      </c>
      <c r="H1010" s="66"/>
      <c r="I1010" s="66">
        <v>0</v>
      </c>
      <c r="J1010" s="220" t="s">
        <v>67</v>
      </c>
    </row>
    <row r="1011" spans="1:10" s="6" customFormat="1" ht="48" hidden="1" customHeight="1">
      <c r="A1011" s="26">
        <v>624</v>
      </c>
      <c r="B1011" s="45" t="s">
        <v>633</v>
      </c>
      <c r="C1011" s="119">
        <f t="shared" ref="C1011:I1011" si="206">SUM(C1012:C1013)</f>
        <v>0</v>
      </c>
      <c r="D1011" s="119">
        <f t="shared" si="206"/>
        <v>0</v>
      </c>
      <c r="E1011" s="119">
        <f t="shared" si="206"/>
        <v>0</v>
      </c>
      <c r="F1011" s="119">
        <f t="shared" si="206"/>
        <v>0</v>
      </c>
      <c r="G1011" s="119">
        <f t="shared" si="206"/>
        <v>0</v>
      </c>
      <c r="H1011" s="119">
        <f t="shared" si="206"/>
        <v>0</v>
      </c>
      <c r="I1011" s="119">
        <f t="shared" si="206"/>
        <v>0</v>
      </c>
      <c r="J1011" s="65" t="s">
        <v>293</v>
      </c>
    </row>
    <row r="1012" spans="1:10" s="6" customFormat="1" hidden="1">
      <c r="A1012" s="26">
        <v>625</v>
      </c>
      <c r="B1012" s="60" t="s">
        <v>9</v>
      </c>
      <c r="C1012" s="61">
        <f>SUM(D1012:I1012)</f>
        <v>0</v>
      </c>
      <c r="D1012" s="61"/>
      <c r="E1012" s="124"/>
      <c r="F1012" s="124"/>
      <c r="G1012" s="61">
        <v>0</v>
      </c>
      <c r="H1012" s="66"/>
      <c r="I1012" s="66">
        <v>0</v>
      </c>
      <c r="J1012" s="220" t="s">
        <v>67</v>
      </c>
    </row>
    <row r="1013" spans="1:10" s="6" customFormat="1" hidden="1">
      <c r="A1013" s="26">
        <v>626</v>
      </c>
      <c r="B1013" s="60" t="s">
        <v>10</v>
      </c>
      <c r="C1013" s="61">
        <f>SUM(D1013:I1013)</f>
        <v>0</v>
      </c>
      <c r="D1013" s="61"/>
      <c r="E1013" s="61"/>
      <c r="F1013" s="61"/>
      <c r="G1013" s="61">
        <v>0</v>
      </c>
      <c r="H1013" s="66"/>
      <c r="I1013" s="66">
        <v>0</v>
      </c>
      <c r="J1013" s="220" t="s">
        <v>67</v>
      </c>
    </row>
    <row r="1014" spans="1:10" s="6" customFormat="1" ht="41.25" hidden="1" customHeight="1">
      <c r="A1014" s="26">
        <v>627</v>
      </c>
      <c r="B1014" s="45" t="s">
        <v>409</v>
      </c>
      <c r="C1014" s="119">
        <f t="shared" ref="C1014:I1014" si="207">SUM(C1015:C1016)</f>
        <v>0</v>
      </c>
      <c r="D1014" s="119">
        <f t="shared" si="207"/>
        <v>0</v>
      </c>
      <c r="E1014" s="119">
        <f t="shared" si="207"/>
        <v>0</v>
      </c>
      <c r="F1014" s="119">
        <f t="shared" si="207"/>
        <v>0</v>
      </c>
      <c r="G1014" s="119">
        <f t="shared" si="207"/>
        <v>0</v>
      </c>
      <c r="H1014" s="119">
        <f t="shared" si="207"/>
        <v>0</v>
      </c>
      <c r="I1014" s="119">
        <f t="shared" si="207"/>
        <v>0</v>
      </c>
      <c r="J1014" s="65" t="s">
        <v>293</v>
      </c>
    </row>
    <row r="1015" spans="1:10" s="6" customFormat="1" hidden="1">
      <c r="A1015" s="26">
        <v>628</v>
      </c>
      <c r="B1015" s="60" t="s">
        <v>9</v>
      </c>
      <c r="C1015" s="61">
        <f>SUM(D1015:H1015)</f>
        <v>0</v>
      </c>
      <c r="D1015" s="61"/>
      <c r="E1015" s="48"/>
      <c r="F1015" s="61"/>
      <c r="G1015" s="61">
        <v>0</v>
      </c>
      <c r="H1015" s="66"/>
      <c r="I1015" s="66">
        <v>0</v>
      </c>
      <c r="J1015" s="220" t="s">
        <v>67</v>
      </c>
    </row>
    <row r="1016" spans="1:10" s="6" customFormat="1" hidden="1">
      <c r="A1016" s="26">
        <v>629</v>
      </c>
      <c r="B1016" s="60" t="s">
        <v>10</v>
      </c>
      <c r="C1016" s="61">
        <f>SUM(D1016:I1016)</f>
        <v>0</v>
      </c>
      <c r="D1016" s="61"/>
      <c r="E1016" s="61"/>
      <c r="F1016" s="61"/>
      <c r="G1016" s="61">
        <v>0</v>
      </c>
      <c r="H1016" s="66"/>
      <c r="I1016" s="66">
        <v>0</v>
      </c>
      <c r="J1016" s="220" t="s">
        <v>67</v>
      </c>
    </row>
    <row r="1017" spans="1:10" s="6" customFormat="1" ht="38.25" hidden="1">
      <c r="A1017" s="26">
        <v>630</v>
      </c>
      <c r="B1017" s="45" t="s">
        <v>410</v>
      </c>
      <c r="C1017" s="119">
        <f t="shared" ref="C1017:I1017" si="208">SUM(C1018:C1019)</f>
        <v>0</v>
      </c>
      <c r="D1017" s="119">
        <f t="shared" si="208"/>
        <v>0</v>
      </c>
      <c r="E1017" s="119">
        <f t="shared" si="208"/>
        <v>0</v>
      </c>
      <c r="F1017" s="119">
        <f t="shared" si="208"/>
        <v>0</v>
      </c>
      <c r="G1017" s="119">
        <f t="shared" si="208"/>
        <v>0</v>
      </c>
      <c r="H1017" s="119">
        <f t="shared" si="208"/>
        <v>0</v>
      </c>
      <c r="I1017" s="119">
        <f t="shared" si="208"/>
        <v>0</v>
      </c>
      <c r="J1017" s="65" t="s">
        <v>293</v>
      </c>
    </row>
    <row r="1018" spans="1:10" s="6" customFormat="1" hidden="1">
      <c r="A1018" s="26">
        <v>631</v>
      </c>
      <c r="B1018" s="60" t="s">
        <v>9</v>
      </c>
      <c r="C1018" s="61">
        <f>SUM(D1018:I1018)</f>
        <v>0</v>
      </c>
      <c r="D1018" s="61"/>
      <c r="E1018" s="48"/>
      <c r="F1018" s="61"/>
      <c r="G1018" s="61"/>
      <c r="H1018" s="66">
        <v>0</v>
      </c>
      <c r="I1018" s="66">
        <v>0</v>
      </c>
      <c r="J1018" s="220" t="s">
        <v>67</v>
      </c>
    </row>
    <row r="1019" spans="1:10" s="6" customFormat="1" hidden="1">
      <c r="A1019" s="26">
        <v>632</v>
      </c>
      <c r="B1019" s="60" t="s">
        <v>10</v>
      </c>
      <c r="C1019" s="61">
        <f>SUM(D1019:I1019)</f>
        <v>0</v>
      </c>
      <c r="D1019" s="61"/>
      <c r="E1019" s="61"/>
      <c r="F1019" s="61"/>
      <c r="G1019" s="61"/>
      <c r="H1019" s="66">
        <v>0</v>
      </c>
      <c r="I1019" s="66">
        <v>0</v>
      </c>
      <c r="J1019" s="220" t="s">
        <v>67</v>
      </c>
    </row>
    <row r="1020" spans="1:10" s="6" customFormat="1" ht="42.75" hidden="1" customHeight="1">
      <c r="A1020" s="26">
        <v>633</v>
      </c>
      <c r="B1020" s="45" t="s">
        <v>411</v>
      </c>
      <c r="C1020" s="119">
        <f t="shared" ref="C1020:I1020" si="209">SUM(C1021:C1022)</f>
        <v>0</v>
      </c>
      <c r="D1020" s="119">
        <f t="shared" si="209"/>
        <v>0</v>
      </c>
      <c r="E1020" s="119">
        <f t="shared" si="209"/>
        <v>0</v>
      </c>
      <c r="F1020" s="119">
        <f t="shared" si="209"/>
        <v>0</v>
      </c>
      <c r="G1020" s="119">
        <f t="shared" si="209"/>
        <v>0</v>
      </c>
      <c r="H1020" s="119">
        <f t="shared" si="209"/>
        <v>0</v>
      </c>
      <c r="I1020" s="119">
        <f t="shared" si="209"/>
        <v>0</v>
      </c>
      <c r="J1020" s="65" t="s">
        <v>293</v>
      </c>
    </row>
    <row r="1021" spans="1:10" s="6" customFormat="1" hidden="1">
      <c r="A1021" s="26">
        <v>634</v>
      </c>
      <c r="B1021" s="60" t="s">
        <v>9</v>
      </c>
      <c r="C1021" s="61">
        <f>SUM(D1021:I1021)</f>
        <v>0</v>
      </c>
      <c r="D1021" s="61"/>
      <c r="E1021" s="48"/>
      <c r="F1021" s="61"/>
      <c r="G1021" s="61"/>
      <c r="H1021" s="66">
        <v>0</v>
      </c>
      <c r="I1021" s="66">
        <v>0</v>
      </c>
      <c r="J1021" s="220" t="s">
        <v>67</v>
      </c>
    </row>
    <row r="1022" spans="1:10" s="6" customFormat="1" hidden="1">
      <c r="A1022" s="26">
        <v>635</v>
      </c>
      <c r="B1022" s="60" t="s">
        <v>10</v>
      </c>
      <c r="C1022" s="61">
        <f>SUM(D1022:I1022)</f>
        <v>0</v>
      </c>
      <c r="D1022" s="61"/>
      <c r="E1022" s="61"/>
      <c r="F1022" s="61"/>
      <c r="G1022" s="61"/>
      <c r="H1022" s="66">
        <v>0</v>
      </c>
      <c r="I1022" s="66">
        <v>0</v>
      </c>
      <c r="J1022" s="220" t="s">
        <v>67</v>
      </c>
    </row>
    <row r="1023" spans="1:10" s="6" customFormat="1" ht="38.25" hidden="1">
      <c r="A1023" s="26">
        <v>636</v>
      </c>
      <c r="B1023" s="45" t="s">
        <v>412</v>
      </c>
      <c r="C1023" s="119">
        <f t="shared" ref="C1023:I1023" si="210">SUM(C1024:C1025)</f>
        <v>0</v>
      </c>
      <c r="D1023" s="119">
        <f t="shared" si="210"/>
        <v>0</v>
      </c>
      <c r="E1023" s="119">
        <f t="shared" si="210"/>
        <v>0</v>
      </c>
      <c r="F1023" s="119">
        <f t="shared" si="210"/>
        <v>0</v>
      </c>
      <c r="G1023" s="119">
        <f t="shared" si="210"/>
        <v>0</v>
      </c>
      <c r="H1023" s="119">
        <f t="shared" si="210"/>
        <v>0</v>
      </c>
      <c r="I1023" s="119">
        <f t="shared" si="210"/>
        <v>0</v>
      </c>
      <c r="J1023" s="65" t="s">
        <v>293</v>
      </c>
    </row>
    <row r="1024" spans="1:10" s="6" customFormat="1" hidden="1">
      <c r="A1024" s="26">
        <v>637</v>
      </c>
      <c r="B1024" s="60" t="s">
        <v>9</v>
      </c>
      <c r="C1024" s="61">
        <f>SUM(D1024:I1024)</f>
        <v>0</v>
      </c>
      <c r="D1024" s="61"/>
      <c r="E1024" s="48"/>
      <c r="F1024" s="61"/>
      <c r="G1024" s="61"/>
      <c r="H1024" s="66">
        <v>0</v>
      </c>
      <c r="I1024" s="66">
        <v>0</v>
      </c>
      <c r="J1024" s="220" t="s">
        <v>67</v>
      </c>
    </row>
    <row r="1025" spans="1:10" s="6" customFormat="1" hidden="1">
      <c r="A1025" s="26">
        <v>638</v>
      </c>
      <c r="B1025" s="60" t="s">
        <v>10</v>
      </c>
      <c r="C1025" s="61">
        <f>SUM(D1025:I1025)</f>
        <v>0</v>
      </c>
      <c r="D1025" s="61"/>
      <c r="E1025" s="61"/>
      <c r="F1025" s="61"/>
      <c r="G1025" s="61"/>
      <c r="H1025" s="66">
        <v>0</v>
      </c>
      <c r="I1025" s="66">
        <v>0</v>
      </c>
      <c r="J1025" s="220" t="s">
        <v>67</v>
      </c>
    </row>
    <row r="1026" spans="1:10" s="6" customFormat="1" ht="38.25" hidden="1">
      <c r="A1026" s="26">
        <v>639</v>
      </c>
      <c r="B1026" s="45" t="s">
        <v>413</v>
      </c>
      <c r="C1026" s="119">
        <f t="shared" ref="C1026:I1026" si="211">SUM(C1027:C1028)</f>
        <v>0</v>
      </c>
      <c r="D1026" s="119">
        <f t="shared" si="211"/>
        <v>0</v>
      </c>
      <c r="E1026" s="119">
        <f t="shared" si="211"/>
        <v>0</v>
      </c>
      <c r="F1026" s="119">
        <f t="shared" si="211"/>
        <v>0</v>
      </c>
      <c r="G1026" s="119">
        <f t="shared" si="211"/>
        <v>0</v>
      </c>
      <c r="H1026" s="119">
        <f t="shared" si="211"/>
        <v>0</v>
      </c>
      <c r="I1026" s="119">
        <f t="shared" si="211"/>
        <v>0</v>
      </c>
      <c r="J1026" s="65" t="s">
        <v>293</v>
      </c>
    </row>
    <row r="1027" spans="1:10" s="6" customFormat="1" hidden="1">
      <c r="A1027" s="26">
        <v>640</v>
      </c>
      <c r="B1027" s="60" t="s">
        <v>9</v>
      </c>
      <c r="C1027" s="61">
        <f>SUM(D1027:I1027)</f>
        <v>0</v>
      </c>
      <c r="D1027" s="61"/>
      <c r="E1027" s="48"/>
      <c r="F1027" s="61"/>
      <c r="G1027" s="61"/>
      <c r="H1027" s="66">
        <v>0</v>
      </c>
      <c r="I1027" s="66">
        <v>0</v>
      </c>
      <c r="J1027" s="220" t="s">
        <v>67</v>
      </c>
    </row>
    <row r="1028" spans="1:10" s="6" customFormat="1" hidden="1">
      <c r="A1028" s="26">
        <v>641</v>
      </c>
      <c r="B1028" s="60" t="s">
        <v>10</v>
      </c>
      <c r="C1028" s="61">
        <f>SUM(D1028:I1028)</f>
        <v>0</v>
      </c>
      <c r="D1028" s="61"/>
      <c r="E1028" s="61"/>
      <c r="F1028" s="61"/>
      <c r="G1028" s="61"/>
      <c r="H1028" s="66">
        <v>0</v>
      </c>
      <c r="I1028" s="66">
        <v>0</v>
      </c>
      <c r="J1028" s="220" t="s">
        <v>67</v>
      </c>
    </row>
    <row r="1029" spans="1:10" s="6" customFormat="1" ht="57" hidden="1" customHeight="1">
      <c r="A1029" s="26">
        <v>642</v>
      </c>
      <c r="B1029" s="170" t="s">
        <v>634</v>
      </c>
      <c r="C1029" s="61">
        <f>SUM(C1030)</f>
        <v>220</v>
      </c>
      <c r="D1029" s="61">
        <f t="shared" ref="D1029:I1029" si="212">SUM(D1030)</f>
        <v>0</v>
      </c>
      <c r="E1029" s="61">
        <f t="shared" si="212"/>
        <v>0</v>
      </c>
      <c r="F1029" s="61">
        <f t="shared" si="212"/>
        <v>0</v>
      </c>
      <c r="G1029" s="61">
        <f t="shared" si="212"/>
        <v>60</v>
      </c>
      <c r="H1029" s="61">
        <f t="shared" si="212"/>
        <v>80</v>
      </c>
      <c r="I1029" s="61">
        <f t="shared" si="212"/>
        <v>80</v>
      </c>
      <c r="J1029" s="65" t="s">
        <v>293</v>
      </c>
    </row>
    <row r="1030" spans="1:10" s="6" customFormat="1" hidden="1">
      <c r="A1030" s="26">
        <v>643</v>
      </c>
      <c r="B1030" s="60" t="s">
        <v>10</v>
      </c>
      <c r="C1030" s="61">
        <f>SUM(D1030:I1030)</f>
        <v>220</v>
      </c>
      <c r="D1030" s="61">
        <v>0</v>
      </c>
      <c r="E1030" s="61">
        <v>0</v>
      </c>
      <c r="F1030" s="61">
        <v>0</v>
      </c>
      <c r="G1030" s="61">
        <v>60</v>
      </c>
      <c r="H1030" s="61">
        <v>80</v>
      </c>
      <c r="I1030" s="61">
        <v>80</v>
      </c>
      <c r="J1030" s="65"/>
    </row>
    <row r="1031" spans="1:10" s="30" customFormat="1" ht="38.25" hidden="1">
      <c r="A1031" s="26">
        <v>644</v>
      </c>
      <c r="B1031" s="68" t="s">
        <v>461</v>
      </c>
      <c r="C1031" s="61">
        <f>SUM(D1031:H1031)</f>
        <v>220</v>
      </c>
      <c r="D1031" s="61">
        <f t="shared" ref="D1031:I1031" si="213">SUM(D1032)</f>
        <v>0</v>
      </c>
      <c r="E1031" s="61">
        <f t="shared" si="213"/>
        <v>220</v>
      </c>
      <c r="F1031" s="61">
        <f t="shared" si="213"/>
        <v>0</v>
      </c>
      <c r="G1031" s="61">
        <f t="shared" si="213"/>
        <v>0</v>
      </c>
      <c r="H1031" s="61">
        <f t="shared" si="213"/>
        <v>0</v>
      </c>
      <c r="I1031" s="61">
        <f t="shared" si="213"/>
        <v>0</v>
      </c>
      <c r="J1031" s="65"/>
    </row>
    <row r="1032" spans="1:10" s="30" customFormat="1" hidden="1">
      <c r="A1032" s="26">
        <v>645</v>
      </c>
      <c r="B1032" s="60" t="s">
        <v>10</v>
      </c>
      <c r="C1032" s="61">
        <f>SUM(D1032:H1032)</f>
        <v>220</v>
      </c>
      <c r="D1032" s="61"/>
      <c r="E1032" s="61">
        <v>220</v>
      </c>
      <c r="F1032" s="61"/>
      <c r="G1032" s="61"/>
      <c r="H1032" s="61"/>
      <c r="I1032" s="61"/>
      <c r="J1032" s="65"/>
    </row>
    <row r="1033" spans="1:10" s="30" customFormat="1" ht="67.5" hidden="1">
      <c r="A1033" s="26">
        <v>646</v>
      </c>
      <c r="B1033" s="58" t="s">
        <v>342</v>
      </c>
      <c r="C1033" s="75">
        <f>SUM(C1034:C1035)</f>
        <v>1071.395</v>
      </c>
      <c r="D1033" s="75">
        <f t="shared" ref="D1033:I1033" si="214">SUM(D1034:D1035)</f>
        <v>1071.395</v>
      </c>
      <c r="E1033" s="75">
        <f t="shared" si="214"/>
        <v>0</v>
      </c>
      <c r="F1033" s="75">
        <f t="shared" si="214"/>
        <v>0</v>
      </c>
      <c r="G1033" s="75">
        <f t="shared" si="214"/>
        <v>0</v>
      </c>
      <c r="H1033" s="75">
        <f t="shared" si="214"/>
        <v>0</v>
      </c>
      <c r="I1033" s="75">
        <f t="shared" ca="1" si="214"/>
        <v>0</v>
      </c>
      <c r="J1033" s="65"/>
    </row>
    <row r="1034" spans="1:10" s="30" customFormat="1" hidden="1">
      <c r="A1034" s="26">
        <v>647</v>
      </c>
      <c r="B1034" s="60" t="s">
        <v>9</v>
      </c>
      <c r="C1034" s="50">
        <f>SUM(D1034:H1034)</f>
        <v>0</v>
      </c>
      <c r="D1034" s="51">
        <f t="shared" ref="D1034:I1034" si="215">SUM(C1038)</f>
        <v>0</v>
      </c>
      <c r="E1034" s="51">
        <f t="shared" si="215"/>
        <v>0</v>
      </c>
      <c r="F1034" s="51">
        <f t="shared" si="215"/>
        <v>0</v>
      </c>
      <c r="G1034" s="51">
        <f t="shared" si="215"/>
        <v>0</v>
      </c>
      <c r="H1034" s="51">
        <f t="shared" si="215"/>
        <v>0</v>
      </c>
      <c r="I1034" s="51">
        <f t="shared" si="215"/>
        <v>0</v>
      </c>
      <c r="J1034" s="220"/>
    </row>
    <row r="1035" spans="1:10" s="30" customFormat="1" hidden="1">
      <c r="A1035" s="26">
        <v>648</v>
      </c>
      <c r="B1035" s="60" t="s">
        <v>10</v>
      </c>
      <c r="C1035" s="76">
        <f>SUM(D1035:H1035)</f>
        <v>1071.395</v>
      </c>
      <c r="D1035" s="61">
        <f>SUM(D1039)</f>
        <v>1071.395</v>
      </c>
      <c r="E1035" s="61">
        <f>SUM(E1039)</f>
        <v>0</v>
      </c>
      <c r="F1035" s="61">
        <v>0</v>
      </c>
      <c r="G1035" s="61">
        <f>SUM(G1039)</f>
        <v>0</v>
      </c>
      <c r="H1035" s="61">
        <f>SUM(H1039)</f>
        <v>0</v>
      </c>
      <c r="I1035" s="61">
        <f ca="1">SUM(I1039)</f>
        <v>0</v>
      </c>
      <c r="J1035" s="220"/>
    </row>
    <row r="1036" spans="1:10" s="30" customFormat="1" hidden="1">
      <c r="A1036" s="26">
        <v>649</v>
      </c>
      <c r="B1036" s="333" t="s">
        <v>97</v>
      </c>
      <c r="C1036" s="334"/>
      <c r="D1036" s="334"/>
      <c r="E1036" s="334"/>
      <c r="F1036" s="334"/>
      <c r="G1036" s="334"/>
      <c r="H1036" s="335"/>
      <c r="I1036" s="213"/>
      <c r="J1036" s="65"/>
    </row>
    <row r="1037" spans="1:10" s="30" customFormat="1" ht="25.5" hidden="1">
      <c r="A1037" s="26">
        <v>650</v>
      </c>
      <c r="B1037" s="71" t="s">
        <v>98</v>
      </c>
      <c r="C1037" s="77">
        <f t="shared" ref="C1037:I1037" si="216">SUM(C1038:C1039)</f>
        <v>1071.395</v>
      </c>
      <c r="D1037" s="69">
        <f t="shared" si="216"/>
        <v>1071.395</v>
      </c>
      <c r="E1037" s="75">
        <f t="shared" si="216"/>
        <v>0</v>
      </c>
      <c r="F1037" s="75">
        <f t="shared" si="216"/>
        <v>0</v>
      </c>
      <c r="G1037" s="75">
        <f t="shared" si="216"/>
        <v>0</v>
      </c>
      <c r="H1037" s="75">
        <f t="shared" si="216"/>
        <v>0</v>
      </c>
      <c r="I1037" s="75">
        <f t="shared" ca="1" si="216"/>
        <v>0</v>
      </c>
      <c r="J1037" s="65"/>
    </row>
    <row r="1038" spans="1:10" s="30" customFormat="1" hidden="1">
      <c r="A1038" s="26">
        <v>651</v>
      </c>
      <c r="B1038" s="60" t="s">
        <v>9</v>
      </c>
      <c r="C1038" s="78">
        <f t="shared" ref="C1038:I1038" si="217">SUM(C1042)</f>
        <v>0</v>
      </c>
      <c r="D1038" s="54">
        <f t="shared" si="217"/>
        <v>0</v>
      </c>
      <c r="E1038" s="50">
        <f t="shared" si="217"/>
        <v>0</v>
      </c>
      <c r="F1038" s="50">
        <f t="shared" si="217"/>
        <v>0</v>
      </c>
      <c r="G1038" s="50">
        <f t="shared" si="217"/>
        <v>0</v>
      </c>
      <c r="H1038" s="50">
        <f t="shared" si="217"/>
        <v>0</v>
      </c>
      <c r="I1038" s="50">
        <f t="shared" si="217"/>
        <v>0</v>
      </c>
      <c r="J1038" s="220"/>
    </row>
    <row r="1039" spans="1:10" s="30" customFormat="1" hidden="1">
      <c r="A1039" s="26">
        <v>652</v>
      </c>
      <c r="B1039" s="60" t="s">
        <v>10</v>
      </c>
      <c r="C1039" s="78">
        <f>SUM(C1043)</f>
        <v>1071.395</v>
      </c>
      <c r="D1039" s="54">
        <v>1071.395</v>
      </c>
      <c r="E1039" s="76">
        <f>SUM(E1043)</f>
        <v>0</v>
      </c>
      <c r="F1039" s="76">
        <f>SUM(F1043)</f>
        <v>0</v>
      </c>
      <c r="G1039" s="76">
        <v>0</v>
      </c>
      <c r="H1039" s="76">
        <f>SUM(H1043)</f>
        <v>0</v>
      </c>
      <c r="I1039" s="76">
        <f ca="1">SUM(I1043)</f>
        <v>0</v>
      </c>
      <c r="J1039" s="29"/>
    </row>
    <row r="1040" spans="1:10" s="30" customFormat="1" hidden="1">
      <c r="A1040" s="26">
        <v>653</v>
      </c>
      <c r="B1040" s="333" t="s">
        <v>99</v>
      </c>
      <c r="C1040" s="334"/>
      <c r="D1040" s="334"/>
      <c r="E1040" s="334"/>
      <c r="F1040" s="334"/>
      <c r="G1040" s="334"/>
      <c r="H1040" s="335"/>
      <c r="I1040" s="213"/>
      <c r="J1040" s="65"/>
    </row>
    <row r="1041" spans="1:10" s="30" customFormat="1" ht="38.25" hidden="1">
      <c r="A1041" s="26">
        <v>654</v>
      </c>
      <c r="B1041" s="72" t="s">
        <v>100</v>
      </c>
      <c r="C1041" s="77">
        <f t="shared" ref="C1041:H1041" si="218">SUM(C1042:C1043)</f>
        <v>1071.395</v>
      </c>
      <c r="D1041" s="69">
        <f t="shared" si="218"/>
        <v>1071.395</v>
      </c>
      <c r="E1041" s="69">
        <f t="shared" si="218"/>
        <v>0</v>
      </c>
      <c r="F1041" s="69">
        <f t="shared" si="218"/>
        <v>0</v>
      </c>
      <c r="G1041" s="69">
        <f t="shared" si="218"/>
        <v>0</v>
      </c>
      <c r="H1041" s="69">
        <f t="shared" si="218"/>
        <v>0</v>
      </c>
      <c r="I1041" s="69"/>
      <c r="J1041" s="65"/>
    </row>
    <row r="1042" spans="1:10" s="30" customFormat="1" hidden="1">
      <c r="A1042" s="26">
        <v>655</v>
      </c>
      <c r="B1042" s="73" t="s">
        <v>9</v>
      </c>
      <c r="C1042" s="78">
        <f>SUM(D1042:H1042)</f>
        <v>0</v>
      </c>
      <c r="D1042" s="54">
        <f>SUM(D1056,D1059,D1065,D1072,D1075)</f>
        <v>0</v>
      </c>
      <c r="E1042" s="50">
        <f>SUM(E1056,E1059,E1065,E1072,E1075)</f>
        <v>0</v>
      </c>
      <c r="F1042" s="50">
        <v>0</v>
      </c>
      <c r="G1042" s="50">
        <v>0</v>
      </c>
      <c r="H1042" s="50">
        <v>0</v>
      </c>
      <c r="I1042" s="50">
        <v>0</v>
      </c>
      <c r="J1042" s="220"/>
    </row>
    <row r="1043" spans="1:10" s="30" customFormat="1" hidden="1">
      <c r="A1043" s="26">
        <v>656</v>
      </c>
      <c r="B1043" s="73" t="s">
        <v>10</v>
      </c>
      <c r="C1043" s="59">
        <v>1071.395</v>
      </c>
      <c r="D1043" s="54">
        <v>1071.395</v>
      </c>
      <c r="E1043" s="50">
        <v>0</v>
      </c>
      <c r="F1043" s="50">
        <v>0</v>
      </c>
      <c r="G1043" s="50">
        <v>0</v>
      </c>
      <c r="H1043" s="50">
        <v>0</v>
      </c>
      <c r="I1043" s="50">
        <f ca="1">SUM(D1043:I1043)</f>
        <v>0</v>
      </c>
      <c r="J1043" s="220"/>
    </row>
    <row r="1044" spans="1:10" s="6" customFormat="1" hidden="1">
      <c r="A1044" s="26">
        <v>657</v>
      </c>
      <c r="B1044" s="60"/>
      <c r="C1044" s="59">
        <f t="shared" ref="C1044:C1082" si="219">SUM(D1044:I1044)</f>
        <v>0</v>
      </c>
      <c r="D1044" s="89"/>
      <c r="E1044" s="61"/>
      <c r="F1044" s="61"/>
      <c r="G1044" s="61"/>
      <c r="H1044" s="66"/>
      <c r="I1044" s="66"/>
      <c r="J1044" s="65"/>
    </row>
    <row r="1045" spans="1:10" s="6" customFormat="1" ht="76.5" hidden="1">
      <c r="A1045" s="26">
        <v>658</v>
      </c>
      <c r="B1045" s="45" t="s">
        <v>414</v>
      </c>
      <c r="C1045" s="59">
        <f t="shared" si="219"/>
        <v>1775</v>
      </c>
      <c r="D1045" s="89">
        <v>1775</v>
      </c>
      <c r="E1045" s="171"/>
      <c r="F1045" s="51"/>
      <c r="G1045" s="51"/>
      <c r="H1045" s="53"/>
      <c r="I1045" s="53"/>
      <c r="J1045" s="52"/>
    </row>
    <row r="1046" spans="1:10" s="6" customFormat="1" hidden="1">
      <c r="A1046" s="26">
        <v>659</v>
      </c>
      <c r="B1046" s="45" t="s">
        <v>87</v>
      </c>
      <c r="C1046" s="59">
        <f t="shared" si="219"/>
        <v>1775</v>
      </c>
      <c r="D1046" s="89">
        <v>1775</v>
      </c>
      <c r="E1046" s="171"/>
      <c r="F1046" s="51"/>
      <c r="G1046" s="51"/>
      <c r="H1046" s="53"/>
      <c r="I1046" s="53"/>
      <c r="J1046" s="52"/>
    </row>
    <row r="1047" spans="1:10" s="6" customFormat="1" ht="76.5" hidden="1">
      <c r="A1047" s="26">
        <v>660</v>
      </c>
      <c r="B1047" s="45" t="s">
        <v>415</v>
      </c>
      <c r="C1047" s="59">
        <f t="shared" si="219"/>
        <v>1500</v>
      </c>
      <c r="D1047" s="89"/>
      <c r="E1047" s="51">
        <v>1500</v>
      </c>
      <c r="F1047" s="51"/>
      <c r="G1047" s="51"/>
      <c r="H1047" s="53"/>
      <c r="I1047" s="53"/>
      <c r="J1047" s="52"/>
    </row>
    <row r="1048" spans="1:10" s="6" customFormat="1" hidden="1">
      <c r="A1048" s="26">
        <v>661</v>
      </c>
      <c r="B1048" s="45" t="s">
        <v>87</v>
      </c>
      <c r="C1048" s="59">
        <f t="shared" si="219"/>
        <v>1500</v>
      </c>
      <c r="D1048" s="89"/>
      <c r="E1048" s="102">
        <v>1500</v>
      </c>
      <c r="F1048" s="51"/>
      <c r="G1048" s="51"/>
      <c r="H1048" s="53"/>
      <c r="I1048" s="53"/>
      <c r="J1048" s="52"/>
    </row>
    <row r="1049" spans="1:10" s="6" customFormat="1" ht="63.75" hidden="1">
      <c r="A1049" s="26">
        <v>662</v>
      </c>
      <c r="B1049" s="45" t="s">
        <v>416</v>
      </c>
      <c r="C1049" s="59">
        <f t="shared" si="219"/>
        <v>500</v>
      </c>
      <c r="D1049" s="89"/>
      <c r="E1049" s="51">
        <v>500</v>
      </c>
      <c r="F1049" s="51"/>
      <c r="G1049" s="51"/>
      <c r="H1049" s="53"/>
      <c r="I1049" s="53"/>
      <c r="J1049" s="52"/>
    </row>
    <row r="1050" spans="1:10" s="6" customFormat="1" hidden="1">
      <c r="A1050" s="26">
        <v>663</v>
      </c>
      <c r="B1050" s="45" t="s">
        <v>87</v>
      </c>
      <c r="C1050" s="59">
        <f t="shared" si="219"/>
        <v>500</v>
      </c>
      <c r="D1050" s="89"/>
      <c r="E1050" s="102">
        <v>500</v>
      </c>
      <c r="F1050" s="51"/>
      <c r="G1050" s="51"/>
      <c r="H1050" s="53"/>
      <c r="I1050" s="53"/>
      <c r="J1050" s="52"/>
    </row>
    <row r="1051" spans="1:10" s="6" customFormat="1" ht="76.5" hidden="1">
      <c r="A1051" s="26">
        <v>664</v>
      </c>
      <c r="B1051" s="45" t="s">
        <v>417</v>
      </c>
      <c r="C1051" s="59">
        <f t="shared" si="219"/>
        <v>1500</v>
      </c>
      <c r="D1051" s="89"/>
      <c r="E1051" s="51"/>
      <c r="F1051" s="102">
        <v>1500</v>
      </c>
      <c r="G1051" s="51"/>
      <c r="H1051" s="53"/>
      <c r="I1051" s="53"/>
      <c r="J1051" s="52"/>
    </row>
    <row r="1052" spans="1:10" s="6" customFormat="1" hidden="1">
      <c r="A1052" s="26">
        <v>665</v>
      </c>
      <c r="B1052" s="45" t="s">
        <v>87</v>
      </c>
      <c r="C1052" s="59">
        <f t="shared" si="219"/>
        <v>1500</v>
      </c>
      <c r="D1052" s="89"/>
      <c r="E1052" s="51"/>
      <c r="F1052" s="102">
        <v>1500</v>
      </c>
      <c r="G1052" s="51"/>
      <c r="H1052" s="53"/>
      <c r="I1052" s="53"/>
      <c r="J1052" s="52"/>
    </row>
    <row r="1053" spans="1:10" s="6" customFormat="1" ht="76.5" hidden="1">
      <c r="A1053" s="26">
        <v>666</v>
      </c>
      <c r="B1053" s="45" t="s">
        <v>418</v>
      </c>
      <c r="C1053" s="59">
        <f t="shared" si="219"/>
        <v>1500</v>
      </c>
      <c r="D1053" s="89"/>
      <c r="E1053" s="51"/>
      <c r="F1053" s="51">
        <v>1500</v>
      </c>
      <c r="G1053" s="51"/>
      <c r="H1053" s="53"/>
      <c r="I1053" s="53"/>
      <c r="J1053" s="52"/>
    </row>
    <row r="1054" spans="1:10" s="6" customFormat="1" hidden="1">
      <c r="A1054" s="26">
        <v>667</v>
      </c>
      <c r="B1054" s="45" t="s">
        <v>87</v>
      </c>
      <c r="C1054" s="59">
        <f t="shared" si="219"/>
        <v>1500</v>
      </c>
      <c r="D1054" s="89"/>
      <c r="E1054" s="51"/>
      <c r="F1054" s="51">
        <v>1500</v>
      </c>
      <c r="G1054" s="51"/>
      <c r="H1054" s="53"/>
      <c r="I1054" s="53"/>
      <c r="J1054" s="52"/>
    </row>
    <row r="1055" spans="1:10" s="6" customFormat="1" ht="51" hidden="1">
      <c r="A1055" s="26">
        <v>668</v>
      </c>
      <c r="B1055" s="45" t="s">
        <v>419</v>
      </c>
      <c r="C1055" s="59">
        <f t="shared" si="219"/>
        <v>70000</v>
      </c>
      <c r="D1055" s="89"/>
      <c r="E1055" s="51"/>
      <c r="F1055" s="51">
        <v>70000</v>
      </c>
      <c r="G1055" s="51"/>
      <c r="H1055" s="53"/>
      <c r="I1055" s="53"/>
      <c r="J1055" s="52"/>
    </row>
    <row r="1056" spans="1:10" s="6" customFormat="1" hidden="1">
      <c r="A1056" s="26">
        <v>669</v>
      </c>
      <c r="B1056" s="45" t="s">
        <v>37</v>
      </c>
      <c r="C1056" s="59">
        <f t="shared" si="219"/>
        <v>70000</v>
      </c>
      <c r="D1056" s="89"/>
      <c r="E1056" s="51"/>
      <c r="F1056" s="51">
        <v>70000</v>
      </c>
      <c r="G1056" s="51"/>
      <c r="H1056" s="53"/>
      <c r="I1056" s="53"/>
      <c r="J1056" s="52"/>
    </row>
    <row r="1057" spans="1:10" s="6" customFormat="1" hidden="1">
      <c r="A1057" s="26">
        <v>670</v>
      </c>
      <c r="B1057" s="45" t="s">
        <v>87</v>
      </c>
      <c r="C1057" s="59">
        <f t="shared" si="219"/>
        <v>0</v>
      </c>
      <c r="D1057" s="89"/>
      <c r="E1057" s="51"/>
      <c r="F1057" s="51"/>
      <c r="G1057" s="51"/>
      <c r="H1057" s="53"/>
      <c r="I1057" s="53"/>
      <c r="J1057" s="52"/>
    </row>
    <row r="1058" spans="1:10" s="6" customFormat="1" ht="38.25" hidden="1">
      <c r="A1058" s="26">
        <v>671</v>
      </c>
      <c r="B1058" s="45" t="s">
        <v>420</v>
      </c>
      <c r="C1058" s="59">
        <f t="shared" si="219"/>
        <v>14000</v>
      </c>
      <c r="D1058" s="89"/>
      <c r="E1058" s="102"/>
      <c r="F1058" s="51">
        <v>14000</v>
      </c>
      <c r="G1058" s="51"/>
      <c r="H1058" s="53"/>
      <c r="I1058" s="53"/>
      <c r="J1058" s="52"/>
    </row>
    <row r="1059" spans="1:10" s="6" customFormat="1" hidden="1">
      <c r="A1059" s="26">
        <v>672</v>
      </c>
      <c r="B1059" s="45" t="s">
        <v>37</v>
      </c>
      <c r="C1059" s="59">
        <f t="shared" si="219"/>
        <v>14000</v>
      </c>
      <c r="D1059" s="89"/>
      <c r="E1059" s="102"/>
      <c r="F1059" s="51">
        <v>14000</v>
      </c>
      <c r="G1059" s="51"/>
      <c r="H1059" s="53"/>
      <c r="I1059" s="53"/>
      <c r="J1059" s="52"/>
    </row>
    <row r="1060" spans="1:10" s="6" customFormat="1" hidden="1">
      <c r="A1060" s="26">
        <v>673</v>
      </c>
      <c r="B1060" s="45" t="s">
        <v>87</v>
      </c>
      <c r="C1060" s="59">
        <f t="shared" si="219"/>
        <v>0</v>
      </c>
      <c r="D1060" s="89"/>
      <c r="E1060" s="102"/>
      <c r="F1060" s="51"/>
      <c r="G1060" s="51"/>
      <c r="H1060" s="53"/>
      <c r="I1060" s="53"/>
      <c r="J1060" s="52"/>
    </row>
    <row r="1061" spans="1:10" s="6" customFormat="1" ht="51" hidden="1">
      <c r="A1061" s="26">
        <v>674</v>
      </c>
      <c r="B1061" s="45" t="s">
        <v>421</v>
      </c>
      <c r="C1061" s="59">
        <f t="shared" si="219"/>
        <v>2500</v>
      </c>
      <c r="D1061" s="89"/>
      <c r="E1061" s="51"/>
      <c r="F1061" s="51"/>
      <c r="G1061" s="51">
        <v>2500</v>
      </c>
      <c r="H1061" s="53"/>
      <c r="I1061" s="53"/>
      <c r="J1061" s="52"/>
    </row>
    <row r="1062" spans="1:10" s="6" customFormat="1" hidden="1">
      <c r="A1062" s="26">
        <v>675</v>
      </c>
      <c r="B1062" s="45" t="s">
        <v>37</v>
      </c>
      <c r="C1062" s="59">
        <f t="shared" si="219"/>
        <v>2500</v>
      </c>
      <c r="D1062" s="89"/>
      <c r="E1062" s="51"/>
      <c r="F1062" s="51"/>
      <c r="G1062" s="51">
        <v>2500</v>
      </c>
      <c r="H1062" s="53"/>
      <c r="I1062" s="53"/>
      <c r="J1062" s="52"/>
    </row>
    <row r="1063" spans="1:10" s="6" customFormat="1" hidden="1">
      <c r="A1063" s="26">
        <v>676</v>
      </c>
      <c r="B1063" s="45" t="s">
        <v>87</v>
      </c>
      <c r="C1063" s="59">
        <f t="shared" si="219"/>
        <v>0</v>
      </c>
      <c r="D1063" s="89"/>
      <c r="E1063" s="51"/>
      <c r="F1063" s="51"/>
      <c r="G1063" s="51"/>
      <c r="H1063" s="53"/>
      <c r="I1063" s="53"/>
      <c r="J1063" s="52"/>
    </row>
    <row r="1064" spans="1:10" s="6" customFormat="1" ht="51" hidden="1">
      <c r="A1064" s="26">
        <v>677</v>
      </c>
      <c r="B1064" s="45" t="s">
        <v>422</v>
      </c>
      <c r="C1064" s="59">
        <f t="shared" si="219"/>
        <v>5000</v>
      </c>
      <c r="D1064" s="89"/>
      <c r="E1064" s="51"/>
      <c r="F1064" s="51"/>
      <c r="G1064" s="51">
        <v>5000</v>
      </c>
      <c r="H1064" s="53"/>
      <c r="I1064" s="53"/>
      <c r="J1064" s="52"/>
    </row>
    <row r="1065" spans="1:10" s="6" customFormat="1" hidden="1">
      <c r="A1065" s="26">
        <v>678</v>
      </c>
      <c r="B1065" s="45" t="s">
        <v>37</v>
      </c>
      <c r="C1065" s="59">
        <f t="shared" si="219"/>
        <v>5000</v>
      </c>
      <c r="D1065" s="89"/>
      <c r="E1065" s="51"/>
      <c r="F1065" s="51"/>
      <c r="G1065" s="51">
        <v>5000</v>
      </c>
      <c r="H1065" s="53"/>
      <c r="I1065" s="53"/>
      <c r="J1065" s="52"/>
    </row>
    <row r="1066" spans="1:10" s="6" customFormat="1" hidden="1">
      <c r="A1066" s="26">
        <v>679</v>
      </c>
      <c r="B1066" s="45" t="s">
        <v>87</v>
      </c>
      <c r="C1066" s="59">
        <f t="shared" si="219"/>
        <v>0</v>
      </c>
      <c r="D1066" s="89"/>
      <c r="E1066" s="51"/>
      <c r="F1066" s="51"/>
      <c r="G1066" s="51"/>
      <c r="H1066" s="53"/>
      <c r="I1066" s="53"/>
      <c r="J1066" s="52"/>
    </row>
    <row r="1067" spans="1:10" s="6" customFormat="1" ht="76.5" hidden="1">
      <c r="A1067" s="26">
        <v>680</v>
      </c>
      <c r="B1067" s="45" t="s">
        <v>423</v>
      </c>
      <c r="C1067" s="59">
        <f t="shared" si="219"/>
        <v>1300</v>
      </c>
      <c r="D1067" s="89"/>
      <c r="E1067" s="51"/>
      <c r="F1067" s="51"/>
      <c r="G1067" s="53">
        <v>1300</v>
      </c>
      <c r="H1067" s="53"/>
      <c r="I1067" s="53"/>
      <c r="J1067" s="52"/>
    </row>
    <row r="1068" spans="1:10" s="6" customFormat="1" hidden="1">
      <c r="A1068" s="26">
        <v>681</v>
      </c>
      <c r="B1068" s="45" t="s">
        <v>87</v>
      </c>
      <c r="C1068" s="59">
        <f t="shared" si="219"/>
        <v>1300</v>
      </c>
      <c r="D1068" s="89"/>
      <c r="E1068" s="51"/>
      <c r="F1068" s="51"/>
      <c r="G1068" s="53">
        <v>1300</v>
      </c>
      <c r="H1068" s="53"/>
      <c r="I1068" s="53"/>
      <c r="J1068" s="52"/>
    </row>
    <row r="1069" spans="1:10" s="6" customFormat="1" ht="89.25" hidden="1">
      <c r="A1069" s="26">
        <v>682</v>
      </c>
      <c r="B1069" s="45" t="s">
        <v>424</v>
      </c>
      <c r="C1069" s="59">
        <f t="shared" si="219"/>
        <v>1000</v>
      </c>
      <c r="D1069" s="89"/>
      <c r="E1069" s="51"/>
      <c r="F1069" s="51"/>
      <c r="G1069" s="53">
        <v>1000</v>
      </c>
      <c r="H1069" s="53"/>
      <c r="I1069" s="53"/>
      <c r="J1069" s="52"/>
    </row>
    <row r="1070" spans="1:10" s="6" customFormat="1" hidden="1">
      <c r="A1070" s="26">
        <v>683</v>
      </c>
      <c r="B1070" s="45" t="s">
        <v>87</v>
      </c>
      <c r="C1070" s="59">
        <f t="shared" si="219"/>
        <v>1000</v>
      </c>
      <c r="D1070" s="89"/>
      <c r="E1070" s="51"/>
      <c r="F1070" s="51"/>
      <c r="G1070" s="53">
        <v>1000</v>
      </c>
      <c r="H1070" s="53"/>
      <c r="I1070" s="53"/>
      <c r="J1070" s="52"/>
    </row>
    <row r="1071" spans="1:10" s="6" customFormat="1" ht="38.25" hidden="1">
      <c r="A1071" s="26">
        <v>684</v>
      </c>
      <c r="B1071" s="45" t="s">
        <v>425</v>
      </c>
      <c r="C1071" s="59">
        <f t="shared" si="219"/>
        <v>35000</v>
      </c>
      <c r="D1071" s="89"/>
      <c r="E1071" s="51"/>
      <c r="F1071" s="51"/>
      <c r="G1071" s="53"/>
      <c r="H1071" s="53">
        <v>35000</v>
      </c>
      <c r="I1071" s="53"/>
      <c r="J1071" s="52"/>
    </row>
    <row r="1072" spans="1:10" s="6" customFormat="1" hidden="1">
      <c r="A1072" s="26">
        <v>685</v>
      </c>
      <c r="B1072" s="45" t="s">
        <v>37</v>
      </c>
      <c r="C1072" s="59">
        <f t="shared" si="219"/>
        <v>35000</v>
      </c>
      <c r="D1072" s="89"/>
      <c r="E1072" s="51"/>
      <c r="F1072" s="51"/>
      <c r="G1072" s="53"/>
      <c r="H1072" s="53">
        <v>35000</v>
      </c>
      <c r="I1072" s="53"/>
      <c r="J1072" s="52"/>
    </row>
    <row r="1073" spans="1:10" s="6" customFormat="1" hidden="1">
      <c r="A1073" s="26">
        <v>686</v>
      </c>
      <c r="B1073" s="45" t="s">
        <v>87</v>
      </c>
      <c r="C1073" s="59">
        <f t="shared" si="219"/>
        <v>0</v>
      </c>
      <c r="D1073" s="89"/>
      <c r="E1073" s="51"/>
      <c r="F1073" s="51"/>
      <c r="G1073" s="53"/>
      <c r="H1073" s="53"/>
      <c r="I1073" s="53"/>
      <c r="J1073" s="52"/>
    </row>
    <row r="1074" spans="1:10" s="6" customFormat="1" ht="38.25" hidden="1">
      <c r="A1074" s="26">
        <v>687</v>
      </c>
      <c r="B1074" s="45" t="s">
        <v>426</v>
      </c>
      <c r="C1074" s="59">
        <f t="shared" si="219"/>
        <v>7000</v>
      </c>
      <c r="D1074" s="89"/>
      <c r="E1074" s="51"/>
      <c r="F1074" s="51"/>
      <c r="G1074" s="53"/>
      <c r="H1074" s="53">
        <v>7000</v>
      </c>
      <c r="I1074" s="53"/>
      <c r="J1074" s="52"/>
    </row>
    <row r="1075" spans="1:10" s="6" customFormat="1" hidden="1">
      <c r="A1075" s="26">
        <v>688</v>
      </c>
      <c r="B1075" s="45" t="s">
        <v>37</v>
      </c>
      <c r="C1075" s="59">
        <f t="shared" si="219"/>
        <v>7000</v>
      </c>
      <c r="D1075" s="89"/>
      <c r="E1075" s="51"/>
      <c r="F1075" s="51"/>
      <c r="G1075" s="53"/>
      <c r="H1075" s="53">
        <v>7000</v>
      </c>
      <c r="I1075" s="53"/>
      <c r="J1075" s="52"/>
    </row>
    <row r="1076" spans="1:10" s="6" customFormat="1" hidden="1">
      <c r="A1076" s="26">
        <v>689</v>
      </c>
      <c r="B1076" s="45" t="s">
        <v>87</v>
      </c>
      <c r="C1076" s="59">
        <f t="shared" si="219"/>
        <v>0</v>
      </c>
      <c r="D1076" s="89"/>
      <c r="E1076" s="51"/>
      <c r="F1076" s="51"/>
      <c r="G1076" s="53"/>
      <c r="H1076" s="53"/>
      <c r="I1076" s="53"/>
      <c r="J1076" s="52"/>
    </row>
    <row r="1077" spans="1:10" s="6" customFormat="1" ht="76.5" hidden="1">
      <c r="A1077" s="26">
        <v>690</v>
      </c>
      <c r="B1077" s="45" t="s">
        <v>440</v>
      </c>
      <c r="C1077" s="59">
        <f t="shared" si="219"/>
        <v>1000</v>
      </c>
      <c r="D1077" s="89"/>
      <c r="E1077" s="51"/>
      <c r="F1077" s="51"/>
      <c r="G1077" s="51"/>
      <c r="H1077" s="53">
        <v>1000</v>
      </c>
      <c r="I1077" s="53"/>
      <c r="J1077" s="52"/>
    </row>
    <row r="1078" spans="1:10" s="6" customFormat="1" hidden="1">
      <c r="A1078" s="26">
        <v>691</v>
      </c>
      <c r="B1078" s="45" t="s">
        <v>87</v>
      </c>
      <c r="C1078" s="59">
        <f t="shared" si="219"/>
        <v>1000</v>
      </c>
      <c r="D1078" s="89"/>
      <c r="E1078" s="51"/>
      <c r="F1078" s="53"/>
      <c r="G1078" s="51"/>
      <c r="H1078" s="53">
        <v>1000</v>
      </c>
      <c r="I1078" s="53"/>
      <c r="J1078" s="52"/>
    </row>
    <row r="1079" spans="1:10" s="6" customFormat="1" ht="76.5" hidden="1">
      <c r="A1079" s="26">
        <v>692</v>
      </c>
      <c r="B1079" s="45" t="s">
        <v>441</v>
      </c>
      <c r="C1079" s="59">
        <f t="shared" si="219"/>
        <v>1000</v>
      </c>
      <c r="D1079" s="89"/>
      <c r="E1079" s="51"/>
      <c r="F1079" s="51"/>
      <c r="G1079" s="51"/>
      <c r="H1079" s="53">
        <v>1000</v>
      </c>
      <c r="I1079" s="53"/>
      <c r="J1079" s="52"/>
    </row>
    <row r="1080" spans="1:10" s="6" customFormat="1" hidden="1">
      <c r="A1080" s="26">
        <v>693</v>
      </c>
      <c r="B1080" s="45" t="s">
        <v>87</v>
      </c>
      <c r="C1080" s="59">
        <f t="shared" si="219"/>
        <v>1000</v>
      </c>
      <c r="D1080" s="89"/>
      <c r="E1080" s="51"/>
      <c r="F1080" s="51"/>
      <c r="G1080" s="51"/>
      <c r="H1080" s="53">
        <v>1000</v>
      </c>
      <c r="I1080" s="53"/>
      <c r="J1080" s="52"/>
    </row>
    <row r="1081" spans="1:10" s="6" customFormat="1" hidden="1">
      <c r="A1081" s="26">
        <v>694</v>
      </c>
      <c r="B1081" s="60"/>
      <c r="C1081" s="59">
        <f t="shared" si="219"/>
        <v>0</v>
      </c>
      <c r="D1081" s="89"/>
      <c r="E1081" s="61"/>
      <c r="F1081" s="61"/>
      <c r="G1081" s="61"/>
      <c r="H1081" s="61"/>
      <c r="I1081" s="61"/>
      <c r="J1081" s="65"/>
    </row>
    <row r="1082" spans="1:10" s="6" customFormat="1" hidden="1">
      <c r="A1082" s="26">
        <v>695</v>
      </c>
      <c r="B1082" s="60"/>
      <c r="C1082" s="59">
        <f t="shared" si="219"/>
        <v>0</v>
      </c>
      <c r="D1082" s="89"/>
      <c r="E1082" s="61"/>
      <c r="F1082" s="61"/>
      <c r="G1082" s="61"/>
      <c r="H1082" s="61"/>
      <c r="I1082" s="61"/>
      <c r="J1082" s="65"/>
    </row>
    <row r="1083" spans="1:10" s="6" customFormat="1" ht="40.5" hidden="1">
      <c r="A1083" s="26">
        <v>657</v>
      </c>
      <c r="B1083" s="58" t="s">
        <v>343</v>
      </c>
      <c r="C1083" s="59">
        <f>SUM(D1083:I1083)</f>
        <v>1460</v>
      </c>
      <c r="D1083" s="62">
        <v>600</v>
      </c>
      <c r="E1083" s="59">
        <v>475</v>
      </c>
      <c r="F1083" s="59">
        <v>385</v>
      </c>
      <c r="G1083" s="59">
        <v>0</v>
      </c>
      <c r="H1083" s="59">
        <v>0</v>
      </c>
      <c r="I1083" s="59"/>
      <c r="J1083" s="65"/>
    </row>
    <row r="1084" spans="1:10" s="6" customFormat="1" hidden="1">
      <c r="A1084" s="26">
        <v>658</v>
      </c>
      <c r="B1084" s="60" t="s">
        <v>51</v>
      </c>
      <c r="C1084" s="61">
        <f>SUM(D1084:I1084)</f>
        <v>1460</v>
      </c>
      <c r="D1084" s="89">
        <v>600</v>
      </c>
      <c r="E1084" s="61">
        <v>475</v>
      </c>
      <c r="F1084" s="61">
        <v>385</v>
      </c>
      <c r="G1084" s="61">
        <v>0</v>
      </c>
      <c r="H1084" s="61">
        <v>0</v>
      </c>
      <c r="I1084" s="61"/>
      <c r="J1084" s="220"/>
    </row>
    <row r="1085" spans="1:10" s="6" customFormat="1" hidden="1">
      <c r="A1085" s="26">
        <v>659</v>
      </c>
      <c r="B1085" s="333" t="s">
        <v>76</v>
      </c>
      <c r="C1085" s="334"/>
      <c r="D1085" s="334"/>
      <c r="E1085" s="334"/>
      <c r="F1085" s="334"/>
      <c r="G1085" s="334"/>
      <c r="H1085" s="335"/>
      <c r="I1085" s="213"/>
      <c r="J1085" s="65"/>
    </row>
    <row r="1086" spans="1:10" s="6" customFormat="1" ht="25.5" hidden="1">
      <c r="A1086" s="26">
        <v>660</v>
      </c>
      <c r="B1086" s="71" t="s">
        <v>442</v>
      </c>
      <c r="C1086" s="59">
        <f>SUM(D1086:I1086)</f>
        <v>1460</v>
      </c>
      <c r="D1086" s="59">
        <v>600</v>
      </c>
      <c r="E1086" s="172">
        <v>475</v>
      </c>
      <c r="F1086" s="59">
        <v>385</v>
      </c>
      <c r="G1086" s="59">
        <v>0</v>
      </c>
      <c r="H1086" s="59">
        <v>0</v>
      </c>
      <c r="I1086" s="59"/>
      <c r="J1086" s="65"/>
    </row>
    <row r="1087" spans="1:10" s="6" customFormat="1" hidden="1">
      <c r="A1087" s="26">
        <v>661</v>
      </c>
      <c r="B1087" s="60" t="s">
        <v>51</v>
      </c>
      <c r="C1087" s="61">
        <f>SUM(D1087:I1087)</f>
        <v>1460</v>
      </c>
      <c r="D1087" s="61">
        <f t="shared" ref="D1087:I1087" si="220">SUM(D1088:D1097)</f>
        <v>600</v>
      </c>
      <c r="E1087" s="61">
        <f t="shared" si="220"/>
        <v>475</v>
      </c>
      <c r="F1087" s="61">
        <f t="shared" si="220"/>
        <v>385</v>
      </c>
      <c r="G1087" s="61">
        <f t="shared" si="220"/>
        <v>0</v>
      </c>
      <c r="H1087" s="61">
        <f t="shared" si="220"/>
        <v>0</v>
      </c>
      <c r="I1087" s="61">
        <f t="shared" si="220"/>
        <v>0</v>
      </c>
      <c r="J1087" s="220"/>
    </row>
    <row r="1088" spans="1:10" s="6" customFormat="1" ht="63.75" hidden="1">
      <c r="A1088" s="26">
        <v>662</v>
      </c>
      <c r="B1088" s="139" t="s">
        <v>0</v>
      </c>
      <c r="C1088" s="61"/>
      <c r="D1088" s="61"/>
      <c r="E1088" s="61"/>
      <c r="F1088" s="61"/>
      <c r="G1088" s="61"/>
      <c r="H1088" s="61"/>
      <c r="I1088" s="61"/>
      <c r="J1088" s="65"/>
    </row>
    <row r="1089" spans="1:10" s="6" customFormat="1" hidden="1">
      <c r="A1089" s="26">
        <v>663</v>
      </c>
      <c r="B1089" s="60" t="s">
        <v>51</v>
      </c>
      <c r="C1089" s="61">
        <f>SUM(D1089:I1089)</f>
        <v>505</v>
      </c>
      <c r="D1089" s="61">
        <v>280</v>
      </c>
      <c r="E1089" s="61">
        <v>80</v>
      </c>
      <c r="F1089" s="61">
        <v>145</v>
      </c>
      <c r="G1089" s="61">
        <v>0</v>
      </c>
      <c r="H1089" s="66">
        <v>0</v>
      </c>
      <c r="I1089" s="66"/>
      <c r="J1089" s="220"/>
    </row>
    <row r="1090" spans="1:10" s="6" customFormat="1" ht="38.25" hidden="1">
      <c r="A1090" s="26">
        <v>664</v>
      </c>
      <c r="B1090" s="139" t="s">
        <v>1</v>
      </c>
      <c r="C1090" s="61"/>
      <c r="D1090" s="61"/>
      <c r="E1090" s="61"/>
      <c r="F1090" s="61"/>
      <c r="G1090" s="61"/>
      <c r="H1090" s="61"/>
      <c r="I1090" s="61"/>
      <c r="J1090" s="65"/>
    </row>
    <row r="1091" spans="1:10" s="6" customFormat="1" hidden="1">
      <c r="A1091" s="26">
        <v>665</v>
      </c>
      <c r="B1091" s="60" t="s">
        <v>51</v>
      </c>
      <c r="C1091" s="61">
        <f>SUM(D1091:I1091)</f>
        <v>300</v>
      </c>
      <c r="D1091" s="61">
        <v>100</v>
      </c>
      <c r="E1091" s="61">
        <v>100</v>
      </c>
      <c r="F1091" s="61">
        <v>100</v>
      </c>
      <c r="G1091" s="61">
        <v>0</v>
      </c>
      <c r="H1091" s="66">
        <v>0</v>
      </c>
      <c r="I1091" s="66"/>
      <c r="J1091" s="220"/>
    </row>
    <row r="1092" spans="1:10" s="6" customFormat="1" ht="63.75" hidden="1">
      <c r="A1092" s="26">
        <v>666</v>
      </c>
      <c r="B1092" s="139" t="s">
        <v>2</v>
      </c>
      <c r="C1092" s="61"/>
      <c r="D1092" s="61"/>
      <c r="E1092" s="61"/>
      <c r="F1092" s="61"/>
      <c r="G1092" s="61"/>
      <c r="H1092" s="61"/>
      <c r="I1092" s="61"/>
      <c r="J1092" s="65"/>
    </row>
    <row r="1093" spans="1:10" s="6" customFormat="1" hidden="1">
      <c r="A1093" s="26">
        <v>667</v>
      </c>
      <c r="B1093" s="60" t="s">
        <v>51</v>
      </c>
      <c r="C1093" s="61">
        <f>SUM(D1093:I1093)</f>
        <v>320</v>
      </c>
      <c r="D1093" s="61">
        <v>80</v>
      </c>
      <c r="E1093" s="61">
        <v>160</v>
      </c>
      <c r="F1093" s="61">
        <v>80</v>
      </c>
      <c r="G1093" s="61">
        <v>0</v>
      </c>
      <c r="H1093" s="66"/>
      <c r="I1093" s="66"/>
      <c r="J1093" s="220"/>
    </row>
    <row r="1094" spans="1:10" s="6" customFormat="1" ht="42.75" hidden="1" customHeight="1">
      <c r="A1094" s="26">
        <v>668</v>
      </c>
      <c r="B1094" s="139" t="s">
        <v>3</v>
      </c>
      <c r="C1094" s="61"/>
      <c r="D1094" s="61"/>
      <c r="E1094" s="61"/>
      <c r="F1094" s="61"/>
      <c r="G1094" s="61"/>
      <c r="H1094" s="61"/>
      <c r="I1094" s="61"/>
      <c r="J1094" s="65"/>
    </row>
    <row r="1095" spans="1:10" s="6" customFormat="1" hidden="1">
      <c r="A1095" s="26">
        <v>669</v>
      </c>
      <c r="B1095" s="60" t="s">
        <v>51</v>
      </c>
      <c r="C1095" s="61">
        <f>SUM(D1095:I1095)</f>
        <v>180</v>
      </c>
      <c r="D1095" s="61">
        <v>80</v>
      </c>
      <c r="E1095" s="61">
        <v>100</v>
      </c>
      <c r="F1095" s="61"/>
      <c r="G1095" s="61"/>
      <c r="H1095" s="66"/>
      <c r="I1095" s="66"/>
      <c r="J1095" s="220"/>
    </row>
    <row r="1096" spans="1:10" s="6" customFormat="1" ht="63.75" hidden="1">
      <c r="A1096" s="26">
        <v>670</v>
      </c>
      <c r="B1096" s="139" t="s">
        <v>4</v>
      </c>
      <c r="C1096" s="61"/>
      <c r="D1096" s="61"/>
      <c r="E1096" s="61"/>
      <c r="F1096" s="61"/>
      <c r="G1096" s="61"/>
      <c r="H1096" s="61"/>
      <c r="I1096" s="61"/>
      <c r="J1096" s="65"/>
    </row>
    <row r="1097" spans="1:10" s="6" customFormat="1" hidden="1">
      <c r="A1097" s="26">
        <v>671</v>
      </c>
      <c r="B1097" s="60" t="s">
        <v>51</v>
      </c>
      <c r="C1097" s="61">
        <f>SUM(D1097:I1097)</f>
        <v>155</v>
      </c>
      <c r="D1097" s="61">
        <v>60</v>
      </c>
      <c r="E1097" s="61">
        <v>35</v>
      </c>
      <c r="F1097" s="61">
        <v>60</v>
      </c>
      <c r="G1097" s="61"/>
      <c r="H1097" s="66"/>
      <c r="I1097" s="66"/>
      <c r="J1097" s="220"/>
    </row>
    <row r="1098" spans="1:10" s="30" customFormat="1" ht="32.25" customHeight="1">
      <c r="A1098" s="289">
        <v>672</v>
      </c>
      <c r="B1098" s="318" t="s">
        <v>594</v>
      </c>
      <c r="C1098" s="377"/>
      <c r="D1098" s="377"/>
      <c r="E1098" s="377"/>
      <c r="F1098" s="377"/>
      <c r="G1098" s="377"/>
      <c r="H1098" s="377"/>
      <c r="I1098" s="377"/>
      <c r="J1098" s="378"/>
    </row>
    <row r="1099" spans="1:10" s="30" customFormat="1">
      <c r="A1099" s="26">
        <v>673</v>
      </c>
      <c r="B1099" s="27" t="s">
        <v>333</v>
      </c>
      <c r="C1099" s="257">
        <f>SUM(D1099:I1099)</f>
        <v>41343.490000000005</v>
      </c>
      <c r="D1099" s="257">
        <f t="shared" ref="D1099:H1099" si="221">SUM(D1102)</f>
        <v>5585</v>
      </c>
      <c r="E1099" s="257">
        <f t="shared" si="221"/>
        <v>5128.1000000000004</v>
      </c>
      <c r="F1099" s="257">
        <f t="shared" si="221"/>
        <v>9442.66</v>
      </c>
      <c r="G1099" s="257">
        <f t="shared" si="221"/>
        <v>10543.868</v>
      </c>
      <c r="H1099" s="257">
        <f t="shared" si="221"/>
        <v>10543.862000000001</v>
      </c>
      <c r="I1099" s="257">
        <v>100</v>
      </c>
      <c r="J1099" s="254"/>
    </row>
    <row r="1100" spans="1:10" s="30" customFormat="1">
      <c r="A1100" s="26">
        <v>674</v>
      </c>
      <c r="B1100" s="257" t="s">
        <v>64</v>
      </c>
      <c r="C1100" s="257">
        <f>SUM(D1100:I1100)</f>
        <v>0</v>
      </c>
      <c r="D1100" s="257"/>
      <c r="E1100" s="257"/>
      <c r="F1100" s="257"/>
      <c r="G1100" s="257"/>
      <c r="H1100" s="257"/>
      <c r="I1100" s="257"/>
      <c r="J1100" s="254"/>
    </row>
    <row r="1101" spans="1:10" s="30" customFormat="1">
      <c r="A1101" s="26">
        <v>675</v>
      </c>
      <c r="B1101" s="257" t="s">
        <v>65</v>
      </c>
      <c r="C1101" s="257">
        <f>SUM(D1101:I1101)</f>
        <v>0</v>
      </c>
      <c r="D1101" s="257"/>
      <c r="E1101" s="257"/>
      <c r="F1101" s="257"/>
      <c r="G1101" s="257"/>
      <c r="H1101" s="257"/>
      <c r="I1101" s="257"/>
      <c r="J1101" s="254"/>
    </row>
    <row r="1102" spans="1:10" s="30" customFormat="1">
      <c r="A1102" s="26">
        <v>674</v>
      </c>
      <c r="B1102" s="257" t="s">
        <v>74</v>
      </c>
      <c r="C1102" s="257">
        <f>SUM(D1102:I1102)</f>
        <v>41343.490000000005</v>
      </c>
      <c r="D1102" s="257">
        <f t="shared" ref="D1102:H1102" si="222">SUM(D1107+D1112+D1117+D1126+D1136+D1135+D1122+D1120+D1138)</f>
        <v>5585</v>
      </c>
      <c r="E1102" s="257">
        <f t="shared" si="222"/>
        <v>5128.1000000000004</v>
      </c>
      <c r="F1102" s="257">
        <f t="shared" si="222"/>
        <v>9442.66</v>
      </c>
      <c r="G1102" s="257">
        <f t="shared" si="222"/>
        <v>10543.868</v>
      </c>
      <c r="H1102" s="257">
        <f t="shared" si="222"/>
        <v>10543.862000000001</v>
      </c>
      <c r="I1102" s="257">
        <v>100</v>
      </c>
      <c r="J1102" s="254"/>
    </row>
    <row r="1103" spans="1:10" s="6" customFormat="1">
      <c r="A1103" s="26">
        <v>675</v>
      </c>
      <c r="B1103" s="218" t="s">
        <v>321</v>
      </c>
      <c r="C1103" s="218">
        <f t="shared" ref="C1103:C1127" si="223">SUM(D1103:H1103)</f>
        <v>0</v>
      </c>
      <c r="D1103" s="218"/>
      <c r="E1103" s="218"/>
      <c r="F1103" s="218"/>
      <c r="G1103" s="218"/>
      <c r="H1103" s="218"/>
      <c r="I1103" s="218"/>
      <c r="J1103" s="220"/>
    </row>
    <row r="1104" spans="1:10" s="6" customFormat="1">
      <c r="A1104" s="26">
        <v>676</v>
      </c>
      <c r="B1104" s="27" t="s">
        <v>323</v>
      </c>
      <c r="C1104" s="218">
        <f t="shared" si="223"/>
        <v>0</v>
      </c>
      <c r="D1104" s="218"/>
      <c r="E1104" s="218"/>
      <c r="F1104" s="218"/>
      <c r="G1104" s="218"/>
      <c r="H1104" s="218"/>
      <c r="I1104" s="218"/>
      <c r="J1104" s="220"/>
    </row>
    <row r="1105" spans="1:10" s="6" customFormat="1">
      <c r="A1105" s="26">
        <v>677</v>
      </c>
      <c r="B1105" s="218" t="s">
        <v>85</v>
      </c>
      <c r="C1105" s="218">
        <f t="shared" si="223"/>
        <v>0</v>
      </c>
      <c r="D1105" s="218"/>
      <c r="E1105" s="218"/>
      <c r="F1105" s="218"/>
      <c r="G1105" s="218"/>
      <c r="H1105" s="218"/>
      <c r="I1105" s="218"/>
      <c r="J1105" s="220"/>
    </row>
    <row r="1106" spans="1:10" s="6" customFormat="1">
      <c r="A1106" s="26">
        <v>678</v>
      </c>
      <c r="B1106" s="218" t="s">
        <v>65</v>
      </c>
      <c r="C1106" s="218">
        <f t="shared" si="223"/>
        <v>0</v>
      </c>
      <c r="D1106" s="218"/>
      <c r="E1106" s="218"/>
      <c r="F1106" s="218"/>
      <c r="G1106" s="218"/>
      <c r="H1106" s="218"/>
      <c r="I1106" s="218"/>
      <c r="J1106" s="220"/>
    </row>
    <row r="1107" spans="1:10" s="6" customFormat="1">
      <c r="A1107" s="26">
        <v>677</v>
      </c>
      <c r="B1107" s="218" t="s">
        <v>74</v>
      </c>
      <c r="C1107" s="218">
        <f t="shared" si="223"/>
        <v>3882.5549999999998</v>
      </c>
      <c r="D1107" s="218">
        <v>3882.5549999999998</v>
      </c>
      <c r="E1107" s="218">
        <v>0</v>
      </c>
      <c r="F1107" s="218">
        <v>0</v>
      </c>
      <c r="G1107" s="218">
        <v>0</v>
      </c>
      <c r="H1107" s="218">
        <v>0</v>
      </c>
      <c r="I1107" s="218">
        <v>0</v>
      </c>
      <c r="J1107" s="173"/>
    </row>
    <row r="1108" spans="1:10" s="6" customFormat="1">
      <c r="A1108" s="26">
        <v>680</v>
      </c>
      <c r="B1108" s="218" t="s">
        <v>321</v>
      </c>
      <c r="C1108" s="218">
        <f t="shared" si="223"/>
        <v>0</v>
      </c>
      <c r="D1108" s="218"/>
      <c r="E1108" s="218"/>
      <c r="F1108" s="218"/>
      <c r="G1108" s="218"/>
      <c r="H1108" s="218"/>
      <c r="I1108" s="218"/>
      <c r="J1108" s="220"/>
    </row>
    <row r="1109" spans="1:10" s="6" customFormat="1">
      <c r="A1109" s="26">
        <v>678</v>
      </c>
      <c r="B1109" s="27" t="s">
        <v>324</v>
      </c>
      <c r="C1109" s="218">
        <f t="shared" si="223"/>
        <v>0</v>
      </c>
      <c r="D1109" s="218"/>
      <c r="E1109" s="218"/>
      <c r="F1109" s="218"/>
      <c r="G1109" s="218"/>
      <c r="H1109" s="218"/>
      <c r="I1109" s="218"/>
      <c r="J1109" s="220"/>
    </row>
    <row r="1110" spans="1:10" s="6" customFormat="1">
      <c r="A1110" s="26">
        <v>682</v>
      </c>
      <c r="B1110" s="218" t="s">
        <v>64</v>
      </c>
      <c r="C1110" s="218">
        <f t="shared" si="223"/>
        <v>0</v>
      </c>
      <c r="D1110" s="218"/>
      <c r="E1110" s="218"/>
      <c r="F1110" s="218"/>
      <c r="G1110" s="218"/>
      <c r="H1110" s="218"/>
      <c r="I1110" s="218"/>
      <c r="J1110" s="220"/>
    </row>
    <row r="1111" spans="1:10" s="6" customFormat="1">
      <c r="A1111" s="26">
        <v>683</v>
      </c>
      <c r="B1111" s="218" t="s">
        <v>65</v>
      </c>
      <c r="C1111" s="218">
        <f t="shared" si="223"/>
        <v>0</v>
      </c>
      <c r="D1111" s="218"/>
      <c r="E1111" s="218"/>
      <c r="F1111" s="218"/>
      <c r="G1111" s="218"/>
      <c r="H1111" s="218"/>
      <c r="I1111" s="218"/>
      <c r="J1111" s="220"/>
    </row>
    <row r="1112" spans="1:10" s="6" customFormat="1">
      <c r="A1112" s="26">
        <v>679</v>
      </c>
      <c r="B1112" s="218" t="s">
        <v>74</v>
      </c>
      <c r="C1112" s="218">
        <f t="shared" si="223"/>
        <v>216.56</v>
      </c>
      <c r="D1112" s="218">
        <v>216.56</v>
      </c>
      <c r="E1112" s="218">
        <v>0</v>
      </c>
      <c r="F1112" s="218">
        <v>0</v>
      </c>
      <c r="G1112" s="218">
        <v>0</v>
      </c>
      <c r="H1112" s="218">
        <v>0</v>
      </c>
      <c r="I1112" s="218">
        <v>0</v>
      </c>
      <c r="J1112" s="220"/>
    </row>
    <row r="1113" spans="1:10" s="6" customFormat="1">
      <c r="A1113" s="26">
        <v>681.5</v>
      </c>
      <c r="B1113" s="218" t="s">
        <v>321</v>
      </c>
      <c r="C1113" s="218">
        <f t="shared" si="223"/>
        <v>0</v>
      </c>
      <c r="D1113" s="218"/>
      <c r="E1113" s="218"/>
      <c r="F1113" s="218"/>
      <c r="G1113" s="218"/>
      <c r="H1113" s="218"/>
      <c r="I1113" s="218"/>
      <c r="J1113" s="220"/>
    </row>
    <row r="1114" spans="1:10" s="6" customFormat="1" ht="25.5">
      <c r="A1114" s="26">
        <v>680</v>
      </c>
      <c r="B1114" s="27" t="s">
        <v>325</v>
      </c>
      <c r="C1114" s="218">
        <f t="shared" si="223"/>
        <v>0</v>
      </c>
      <c r="D1114" s="218"/>
      <c r="E1114" s="218"/>
      <c r="F1114" s="218"/>
      <c r="G1114" s="218"/>
      <c r="H1114" s="218"/>
      <c r="I1114" s="218"/>
      <c r="J1114" s="220"/>
    </row>
    <row r="1115" spans="1:10" s="6" customFormat="1">
      <c r="A1115" s="26">
        <v>682.3</v>
      </c>
      <c r="B1115" s="218" t="s">
        <v>85</v>
      </c>
      <c r="C1115" s="218">
        <f t="shared" si="223"/>
        <v>0</v>
      </c>
      <c r="D1115" s="218"/>
      <c r="E1115" s="218"/>
      <c r="F1115" s="218"/>
      <c r="G1115" s="218"/>
      <c r="H1115" s="218"/>
      <c r="I1115" s="218"/>
      <c r="J1115" s="220"/>
    </row>
    <row r="1116" spans="1:10" s="6" customFormat="1">
      <c r="A1116" s="26">
        <v>682.7</v>
      </c>
      <c r="B1116" s="218" t="s">
        <v>9</v>
      </c>
      <c r="C1116" s="218">
        <f t="shared" si="223"/>
        <v>0</v>
      </c>
      <c r="D1116" s="218"/>
      <c r="E1116" s="218"/>
      <c r="F1116" s="218"/>
      <c r="G1116" s="218"/>
      <c r="H1116" s="218"/>
      <c r="I1116" s="218"/>
      <c r="J1116" s="220"/>
    </row>
    <row r="1117" spans="1:10" s="6" customFormat="1">
      <c r="A1117" s="26">
        <v>681</v>
      </c>
      <c r="B1117" s="218" t="s">
        <v>10</v>
      </c>
      <c r="C1117" s="218">
        <f t="shared" si="223"/>
        <v>148.095</v>
      </c>
      <c r="D1117" s="218">
        <v>148.095</v>
      </c>
      <c r="E1117" s="218">
        <v>0</v>
      </c>
      <c r="F1117" s="218">
        <v>0</v>
      </c>
      <c r="G1117" s="218">
        <v>0</v>
      </c>
      <c r="H1117" s="218">
        <v>0</v>
      </c>
      <c r="I1117" s="218"/>
      <c r="J1117" s="220"/>
    </row>
    <row r="1118" spans="1:10" s="6" customFormat="1">
      <c r="A1118" s="26">
        <v>687.419047619048</v>
      </c>
      <c r="B1118" s="218" t="s">
        <v>51</v>
      </c>
      <c r="C1118" s="218">
        <f t="shared" si="223"/>
        <v>0</v>
      </c>
      <c r="D1118" s="218"/>
      <c r="E1118" s="218"/>
      <c r="F1118" s="218"/>
      <c r="G1118" s="218"/>
      <c r="H1118" s="218"/>
      <c r="I1118" s="218"/>
      <c r="J1118" s="220"/>
    </row>
    <row r="1119" spans="1:10" s="30" customFormat="1" ht="121.5" customHeight="1">
      <c r="A1119" s="26">
        <v>682</v>
      </c>
      <c r="B1119" s="257" t="s">
        <v>453</v>
      </c>
      <c r="C1119" s="257">
        <f>SUM(C1120)</f>
        <v>23417.222000000002</v>
      </c>
      <c r="D1119" s="257">
        <f t="shared" ref="D1119:I1119" si="224">SUM(D1120)</f>
        <v>1003.3920000000001</v>
      </c>
      <c r="E1119" s="257">
        <f t="shared" si="224"/>
        <v>4914.1000000000004</v>
      </c>
      <c r="F1119" s="257">
        <f t="shared" si="224"/>
        <v>5866</v>
      </c>
      <c r="G1119" s="257">
        <f t="shared" si="224"/>
        <v>5766.8680000000004</v>
      </c>
      <c r="H1119" s="257">
        <v>5766.8620000000001</v>
      </c>
      <c r="I1119" s="257">
        <f t="shared" si="224"/>
        <v>100</v>
      </c>
      <c r="J1119" s="338" t="s">
        <v>696</v>
      </c>
    </row>
    <row r="1120" spans="1:10" s="30" customFormat="1">
      <c r="A1120" s="26">
        <v>683</v>
      </c>
      <c r="B1120" s="257" t="s">
        <v>10</v>
      </c>
      <c r="C1120" s="257">
        <f>SUM(D1120:I1120)</f>
        <v>23417.222000000002</v>
      </c>
      <c r="D1120" s="257">
        <v>1003.3920000000001</v>
      </c>
      <c r="E1120" s="257">
        <v>4914.1000000000004</v>
      </c>
      <c r="F1120" s="257">
        <v>5866</v>
      </c>
      <c r="G1120" s="257">
        <v>5766.8680000000004</v>
      </c>
      <c r="H1120" s="257">
        <v>5766.8620000000001</v>
      </c>
      <c r="I1120" s="257">
        <v>100</v>
      </c>
      <c r="J1120" s="339"/>
    </row>
    <row r="1121" spans="1:10" s="6" customFormat="1" ht="29.25" customHeight="1">
      <c r="A1121" s="26">
        <v>684</v>
      </c>
      <c r="B1121" s="218" t="s">
        <v>454</v>
      </c>
      <c r="C1121" s="218">
        <f>SUM(C1122)</f>
        <v>164</v>
      </c>
      <c r="D1121" s="218">
        <f t="shared" ref="D1121:I1121" si="225">SUM(D1122)</f>
        <v>0</v>
      </c>
      <c r="E1121" s="218">
        <f t="shared" si="225"/>
        <v>164</v>
      </c>
      <c r="F1121" s="218">
        <f t="shared" si="225"/>
        <v>0</v>
      </c>
      <c r="G1121" s="218">
        <f t="shared" si="225"/>
        <v>0</v>
      </c>
      <c r="H1121" s="218">
        <f t="shared" si="225"/>
        <v>0</v>
      </c>
      <c r="I1121" s="218">
        <f t="shared" si="225"/>
        <v>0</v>
      </c>
      <c r="J1121" s="220"/>
    </row>
    <row r="1122" spans="1:10" s="6" customFormat="1">
      <c r="A1122" s="26">
        <v>685</v>
      </c>
      <c r="B1122" s="218" t="s">
        <v>10</v>
      </c>
      <c r="C1122" s="218">
        <f>SUM(D1122:H1122)</f>
        <v>164</v>
      </c>
      <c r="D1122" s="218"/>
      <c r="E1122" s="218">
        <v>164</v>
      </c>
      <c r="F1122" s="218"/>
      <c r="G1122" s="218"/>
      <c r="H1122" s="218"/>
      <c r="I1122" s="218"/>
      <c r="J1122" s="220"/>
    </row>
    <row r="1123" spans="1:10" s="6" customFormat="1" ht="14.25" customHeight="1">
      <c r="A1123" s="26">
        <v>686</v>
      </c>
      <c r="B1123" s="27" t="s">
        <v>326</v>
      </c>
      <c r="C1123" s="218">
        <f t="shared" si="223"/>
        <v>0</v>
      </c>
      <c r="D1123" s="218"/>
      <c r="E1123" s="218"/>
      <c r="F1123" s="218"/>
      <c r="G1123" s="218"/>
      <c r="H1123" s="218"/>
      <c r="I1123" s="218"/>
      <c r="J1123" s="338" t="s">
        <v>652</v>
      </c>
    </row>
    <row r="1124" spans="1:10" s="6" customFormat="1">
      <c r="A1124" s="26">
        <v>687</v>
      </c>
      <c r="B1124" s="218" t="s">
        <v>85</v>
      </c>
      <c r="C1124" s="218">
        <f t="shared" si="223"/>
        <v>0</v>
      </c>
      <c r="D1124" s="218"/>
      <c r="E1124" s="218"/>
      <c r="F1124" s="218"/>
      <c r="G1124" s="218"/>
      <c r="H1124" s="218"/>
      <c r="I1124" s="218"/>
      <c r="J1124" s="387"/>
    </row>
    <row r="1125" spans="1:10" s="6" customFormat="1">
      <c r="A1125" s="26">
        <v>688</v>
      </c>
      <c r="B1125" s="218" t="s">
        <v>9</v>
      </c>
      <c r="C1125" s="218">
        <f t="shared" si="223"/>
        <v>0</v>
      </c>
      <c r="D1125" s="218"/>
      <c r="E1125" s="218"/>
      <c r="F1125" s="218"/>
      <c r="G1125" s="218"/>
      <c r="H1125" s="218"/>
      <c r="I1125" s="218"/>
      <c r="J1125" s="387"/>
    </row>
    <row r="1126" spans="1:10" s="30" customFormat="1">
      <c r="A1126" s="26">
        <v>687</v>
      </c>
      <c r="B1126" s="257" t="s">
        <v>10</v>
      </c>
      <c r="C1126" s="257">
        <f>SUM(D1126:I1126)</f>
        <v>870</v>
      </c>
      <c r="D1126" s="257">
        <v>181</v>
      </c>
      <c r="E1126" s="257">
        <v>50</v>
      </c>
      <c r="F1126" s="257">
        <v>99</v>
      </c>
      <c r="G1126" s="257">
        <v>220</v>
      </c>
      <c r="H1126" s="257">
        <v>220</v>
      </c>
      <c r="I1126" s="257">
        <v>100</v>
      </c>
      <c r="J1126" s="387"/>
    </row>
    <row r="1127" spans="1:10" s="6" customFormat="1">
      <c r="A1127" s="26">
        <v>692</v>
      </c>
      <c r="B1127" s="218" t="s">
        <v>51</v>
      </c>
      <c r="C1127" s="218">
        <f t="shared" si="223"/>
        <v>0</v>
      </c>
      <c r="D1127" s="218"/>
      <c r="E1127" s="218"/>
      <c r="F1127" s="218"/>
      <c r="G1127" s="218"/>
      <c r="H1127" s="218"/>
      <c r="I1127" s="174"/>
      <c r="J1127" s="388"/>
    </row>
    <row r="1128" spans="1:10" s="6" customFormat="1" ht="39.75" customHeight="1">
      <c r="A1128" s="26">
        <v>688</v>
      </c>
      <c r="B1128" s="174" t="s">
        <v>327</v>
      </c>
      <c r="C1128" s="174" t="s">
        <v>328</v>
      </c>
      <c r="D1128" s="212" t="s">
        <v>11</v>
      </c>
      <c r="E1128" s="212" t="s">
        <v>11</v>
      </c>
      <c r="F1128" s="212" t="s">
        <v>11</v>
      </c>
      <c r="G1128" s="212" t="s">
        <v>11</v>
      </c>
      <c r="H1128" s="212" t="s">
        <v>11</v>
      </c>
      <c r="I1128" s="212" t="s">
        <v>11</v>
      </c>
      <c r="J1128" s="220"/>
    </row>
    <row r="1129" spans="1:10" s="6" customFormat="1" ht="65.25" customHeight="1">
      <c r="A1129" s="26">
        <v>689</v>
      </c>
      <c r="B1129" s="174" t="s">
        <v>329</v>
      </c>
      <c r="C1129" s="174" t="s">
        <v>328</v>
      </c>
      <c r="D1129" s="212" t="s">
        <v>11</v>
      </c>
      <c r="E1129" s="212" t="s">
        <v>11</v>
      </c>
      <c r="F1129" s="212" t="s">
        <v>11</v>
      </c>
      <c r="G1129" s="212" t="s">
        <v>11</v>
      </c>
      <c r="H1129" s="212" t="s">
        <v>11</v>
      </c>
      <c r="I1129" s="212" t="s">
        <v>11</v>
      </c>
      <c r="J1129" s="220"/>
    </row>
    <row r="1130" spans="1:10" s="6" customFormat="1" ht="45.75" customHeight="1">
      <c r="A1130" s="26">
        <v>690</v>
      </c>
      <c r="B1130" s="174" t="s">
        <v>330</v>
      </c>
      <c r="C1130" s="174" t="s">
        <v>328</v>
      </c>
      <c r="D1130" s="212" t="s">
        <v>11</v>
      </c>
      <c r="E1130" s="212" t="s">
        <v>11</v>
      </c>
      <c r="F1130" s="212" t="s">
        <v>11</v>
      </c>
      <c r="G1130" s="212" t="s">
        <v>11</v>
      </c>
      <c r="H1130" s="212" t="s">
        <v>11</v>
      </c>
      <c r="I1130" s="212" t="s">
        <v>11</v>
      </c>
      <c r="J1130" s="220"/>
    </row>
    <row r="1131" spans="1:10" s="6" customFormat="1" ht="53.25" customHeight="1">
      <c r="A1131" s="26">
        <v>691</v>
      </c>
      <c r="B1131" s="218" t="s">
        <v>331</v>
      </c>
      <c r="C1131" s="218" t="s">
        <v>328</v>
      </c>
      <c r="D1131" s="220" t="s">
        <v>11</v>
      </c>
      <c r="E1131" s="220" t="s">
        <v>11</v>
      </c>
      <c r="F1131" s="220" t="s">
        <v>11</v>
      </c>
      <c r="G1131" s="220" t="s">
        <v>11</v>
      </c>
      <c r="H1131" s="217" t="s">
        <v>11</v>
      </c>
      <c r="I1131" s="217" t="s">
        <v>11</v>
      </c>
      <c r="J1131" s="220"/>
    </row>
    <row r="1132" spans="1:10" s="6" customFormat="1" ht="87.75" customHeight="1">
      <c r="A1132" s="26">
        <v>692</v>
      </c>
      <c r="B1132" s="218" t="s">
        <v>332</v>
      </c>
      <c r="C1132" s="218" t="s">
        <v>328</v>
      </c>
      <c r="D1132" s="220" t="s">
        <v>11</v>
      </c>
      <c r="E1132" s="220" t="s">
        <v>11</v>
      </c>
      <c r="F1132" s="220" t="s">
        <v>11</v>
      </c>
      <c r="G1132" s="220" t="s">
        <v>11</v>
      </c>
      <c r="H1132" s="217" t="s">
        <v>11</v>
      </c>
      <c r="I1132" s="217" t="s">
        <v>11</v>
      </c>
      <c r="J1132" s="220"/>
    </row>
    <row r="1133" spans="1:10" s="6" customFormat="1" ht="82.5" customHeight="1">
      <c r="A1133" s="26">
        <v>693</v>
      </c>
      <c r="B1133" s="218" t="s">
        <v>458</v>
      </c>
      <c r="C1133" s="218" t="s">
        <v>328</v>
      </c>
      <c r="D1133" s="218" t="s">
        <v>11</v>
      </c>
      <c r="E1133" s="218" t="s">
        <v>11</v>
      </c>
      <c r="F1133" s="218" t="s">
        <v>11</v>
      </c>
      <c r="G1133" s="218" t="s">
        <v>11</v>
      </c>
      <c r="H1133" s="218" t="s">
        <v>11</v>
      </c>
      <c r="I1133" s="218" t="s">
        <v>11</v>
      </c>
      <c r="J1133" s="220"/>
    </row>
    <row r="1134" spans="1:10" s="6" customFormat="1" ht="45" customHeight="1">
      <c r="A1134" s="26">
        <v>694</v>
      </c>
      <c r="B1134" s="218" t="s">
        <v>459</v>
      </c>
      <c r="C1134" s="218"/>
      <c r="D1134" s="218"/>
      <c r="E1134" s="218"/>
      <c r="F1134" s="218"/>
      <c r="G1134" s="218"/>
      <c r="H1134" s="218"/>
      <c r="I1134" s="218"/>
      <c r="J1134" s="220"/>
    </row>
    <row r="1135" spans="1:10" s="6" customFormat="1" ht="14.25" customHeight="1">
      <c r="A1135" s="26">
        <v>695</v>
      </c>
      <c r="B1135" s="218" t="s">
        <v>10</v>
      </c>
      <c r="C1135" s="218">
        <f>SUM(D1135:H1135)</f>
        <v>58.323</v>
      </c>
      <c r="D1135" s="218">
        <v>58.323</v>
      </c>
      <c r="E1135" s="218"/>
      <c r="F1135" s="218"/>
      <c r="G1135" s="218"/>
      <c r="H1135" s="218"/>
      <c r="I1135" s="218"/>
      <c r="J1135" s="220"/>
    </row>
    <row r="1136" spans="1:10" s="6" customFormat="1" ht="30.75" customHeight="1">
      <c r="A1136" s="26">
        <v>696</v>
      </c>
      <c r="B1136" s="218" t="s">
        <v>460</v>
      </c>
      <c r="C1136" s="218">
        <f>SUM(D1136:H1136)</f>
        <v>95.075000000000003</v>
      </c>
      <c r="D1136" s="218">
        <v>95.075000000000003</v>
      </c>
      <c r="E1136" s="218"/>
      <c r="F1136" s="218"/>
      <c r="G1136" s="218"/>
      <c r="H1136" s="218"/>
      <c r="I1136" s="218"/>
      <c r="J1136" s="220"/>
    </row>
    <row r="1137" spans="1:10" s="6" customFormat="1" ht="56.25" customHeight="1">
      <c r="A1137" s="26">
        <v>697</v>
      </c>
      <c r="B1137" s="218" t="s">
        <v>476</v>
      </c>
      <c r="C1137" s="218">
        <f>SUM(D1137:H1137)</f>
        <v>12591.66</v>
      </c>
      <c r="D1137" s="218"/>
      <c r="E1137" s="218"/>
      <c r="F1137" s="218">
        <v>3477.66</v>
      </c>
      <c r="G1137" s="218">
        <v>4557</v>
      </c>
      <c r="H1137" s="218">
        <v>4557</v>
      </c>
      <c r="I1137" s="218">
        <v>100</v>
      </c>
      <c r="J1137" s="338" t="s">
        <v>653</v>
      </c>
    </row>
    <row r="1138" spans="1:10" s="6" customFormat="1" ht="76.5" customHeight="1">
      <c r="A1138" s="26">
        <v>698</v>
      </c>
      <c r="B1138" s="218" t="s">
        <v>10</v>
      </c>
      <c r="C1138" s="218">
        <f>SUM(D1138:H1138)</f>
        <v>12591.66</v>
      </c>
      <c r="D1138" s="218"/>
      <c r="E1138" s="218"/>
      <c r="F1138" s="218">
        <v>3477.66</v>
      </c>
      <c r="G1138" s="218">
        <v>4557</v>
      </c>
      <c r="H1138" s="218">
        <v>4557</v>
      </c>
      <c r="I1138" s="218">
        <v>100</v>
      </c>
      <c r="J1138" s="339"/>
    </row>
    <row r="1139" spans="1:10" s="30" customFormat="1" ht="36.75" customHeight="1">
      <c r="A1139" s="289">
        <v>699</v>
      </c>
      <c r="B1139" s="317" t="s">
        <v>355</v>
      </c>
      <c r="C1139" s="427"/>
      <c r="D1139" s="427"/>
      <c r="E1139" s="427"/>
      <c r="F1139" s="427"/>
      <c r="G1139" s="427"/>
      <c r="H1139" s="427"/>
      <c r="I1139" s="427"/>
      <c r="J1139" s="428"/>
    </row>
    <row r="1140" spans="1:10" s="30" customFormat="1" ht="13.5" customHeight="1">
      <c r="A1140" s="26">
        <v>700</v>
      </c>
      <c r="B1140" s="218" t="s">
        <v>335</v>
      </c>
      <c r="C1140" s="218">
        <f>SUM(C1141:C1143)</f>
        <v>18004.939999999999</v>
      </c>
      <c r="D1140" s="218">
        <f t="shared" ref="D1140:I1140" si="226">SUM(D1143)</f>
        <v>4788</v>
      </c>
      <c r="E1140" s="218">
        <f t="shared" si="226"/>
        <v>4788</v>
      </c>
      <c r="F1140" s="218">
        <f t="shared" si="226"/>
        <v>2730</v>
      </c>
      <c r="G1140" s="218">
        <f t="shared" si="226"/>
        <v>2849.47</v>
      </c>
      <c r="H1140" s="218">
        <f t="shared" si="226"/>
        <v>2849.47</v>
      </c>
      <c r="I1140" s="218">
        <f t="shared" si="226"/>
        <v>0</v>
      </c>
      <c r="J1140" s="220"/>
    </row>
    <row r="1141" spans="1:10" s="30" customFormat="1">
      <c r="A1141" s="26">
        <v>701</v>
      </c>
      <c r="B1141" s="218" t="s">
        <v>64</v>
      </c>
      <c r="C1141" s="218"/>
      <c r="D1141" s="218"/>
      <c r="E1141" s="218"/>
      <c r="F1141" s="218"/>
      <c r="G1141" s="218"/>
      <c r="H1141" s="218"/>
      <c r="I1141" s="218"/>
      <c r="J1141" s="220"/>
    </row>
    <row r="1142" spans="1:10" s="30" customFormat="1">
      <c r="A1142" s="26">
        <v>702</v>
      </c>
      <c r="B1142" s="218" t="s">
        <v>65</v>
      </c>
      <c r="C1142" s="218"/>
      <c r="D1142" s="218"/>
      <c r="E1142" s="218"/>
      <c r="F1142" s="218"/>
      <c r="G1142" s="218"/>
      <c r="H1142" s="218"/>
      <c r="I1142" s="218"/>
      <c r="J1142" s="220"/>
    </row>
    <row r="1143" spans="1:10" s="30" customFormat="1">
      <c r="A1143" s="26">
        <v>703</v>
      </c>
      <c r="B1143" s="218" t="s">
        <v>74</v>
      </c>
      <c r="C1143" s="220">
        <f>SUM(D1143:H1143)</f>
        <v>18004.939999999999</v>
      </c>
      <c r="D1143" s="220">
        <f t="shared" ref="D1143:I1143" si="227">SUM(D1149)</f>
        <v>4788</v>
      </c>
      <c r="E1143" s="277">
        <f t="shared" si="227"/>
        <v>4788</v>
      </c>
      <c r="F1143" s="277">
        <f t="shared" si="227"/>
        <v>2730</v>
      </c>
      <c r="G1143" s="277">
        <f t="shared" si="227"/>
        <v>2849.47</v>
      </c>
      <c r="H1143" s="277">
        <f t="shared" si="227"/>
        <v>2849.47</v>
      </c>
      <c r="I1143" s="277">
        <f t="shared" si="227"/>
        <v>0</v>
      </c>
      <c r="J1143" s="220"/>
    </row>
    <row r="1144" spans="1:10" s="30" customFormat="1">
      <c r="A1144" s="26">
        <v>704</v>
      </c>
      <c r="B1144" s="218" t="s">
        <v>321</v>
      </c>
      <c r="C1144" s="218"/>
      <c r="D1144" s="218"/>
      <c r="E1144" s="218"/>
      <c r="F1144" s="218"/>
      <c r="G1144" s="218"/>
      <c r="H1144" s="218"/>
      <c r="I1144" s="218"/>
      <c r="J1144" s="220"/>
    </row>
    <row r="1145" spans="1:10" s="30" customFormat="1">
      <c r="A1145" s="26">
        <v>705</v>
      </c>
      <c r="B1145" s="27" t="s">
        <v>322</v>
      </c>
      <c r="C1145" s="218"/>
      <c r="D1145" s="218"/>
      <c r="E1145" s="218"/>
      <c r="F1145" s="218"/>
      <c r="G1145" s="218"/>
      <c r="H1145" s="218"/>
      <c r="I1145" s="218"/>
      <c r="J1145" s="220"/>
    </row>
    <row r="1146" spans="1:10" s="30" customFormat="1" ht="25.5">
      <c r="A1146" s="26">
        <v>706</v>
      </c>
      <c r="B1146" s="27" t="s">
        <v>334</v>
      </c>
      <c r="C1146" s="218"/>
      <c r="D1146" s="218"/>
      <c r="E1146" s="218"/>
      <c r="F1146" s="218"/>
      <c r="G1146" s="218"/>
      <c r="H1146" s="218"/>
      <c r="I1146" s="218"/>
      <c r="J1146" s="338" t="s">
        <v>697</v>
      </c>
    </row>
    <row r="1147" spans="1:10" s="30" customFormat="1" ht="12.75" hidden="1" customHeight="1">
      <c r="A1147" s="26">
        <v>707</v>
      </c>
      <c r="B1147" s="218" t="s">
        <v>85</v>
      </c>
      <c r="C1147" s="218"/>
      <c r="D1147" s="218"/>
      <c r="E1147" s="218"/>
      <c r="F1147" s="218"/>
      <c r="G1147" s="218"/>
      <c r="H1147" s="218"/>
      <c r="I1147" s="218"/>
      <c r="J1147" s="356"/>
    </row>
    <row r="1148" spans="1:10" s="30" customFormat="1" ht="12.75" hidden="1" customHeight="1">
      <c r="A1148" s="26">
        <v>708</v>
      </c>
      <c r="B1148" s="218" t="s">
        <v>65</v>
      </c>
      <c r="C1148" s="218"/>
      <c r="D1148" s="218"/>
      <c r="E1148" s="218"/>
      <c r="F1148" s="218"/>
      <c r="G1148" s="218"/>
      <c r="H1148" s="218"/>
      <c r="I1148" s="218"/>
      <c r="J1148" s="356"/>
    </row>
    <row r="1149" spans="1:10" s="30" customFormat="1" ht="18" customHeight="1">
      <c r="A1149" s="26">
        <v>707</v>
      </c>
      <c r="B1149" s="218" t="s">
        <v>74</v>
      </c>
      <c r="C1149" s="220">
        <f>SUM(D1149:H1149)</f>
        <v>18004.939999999999</v>
      </c>
      <c r="D1149" s="220">
        <v>4788</v>
      </c>
      <c r="E1149" s="220">
        <v>4788</v>
      </c>
      <c r="F1149" s="220">
        <v>2730</v>
      </c>
      <c r="G1149" s="220">
        <v>2849.47</v>
      </c>
      <c r="H1149" s="220">
        <v>2849.47</v>
      </c>
      <c r="I1149" s="220">
        <v>0</v>
      </c>
      <c r="J1149" s="339"/>
    </row>
    <row r="1150" spans="1:10" s="6" customFormat="1" hidden="1">
      <c r="A1150" s="26">
        <v>710</v>
      </c>
      <c r="B1150" s="218" t="s">
        <v>321</v>
      </c>
      <c r="C1150" s="218"/>
      <c r="D1150" s="218"/>
      <c r="E1150" s="218"/>
      <c r="F1150" s="218"/>
      <c r="G1150" s="218"/>
      <c r="H1150" s="218"/>
      <c r="I1150" s="218"/>
      <c r="J1150" s="220" t="s">
        <v>320</v>
      </c>
    </row>
    <row r="1151" spans="1:10" s="30" customFormat="1" ht="37.5" customHeight="1">
      <c r="A1151" s="289">
        <v>708</v>
      </c>
      <c r="B1151" s="327" t="s">
        <v>449</v>
      </c>
      <c r="C1151" s="379"/>
      <c r="D1151" s="379"/>
      <c r="E1151" s="379"/>
      <c r="F1151" s="379"/>
      <c r="G1151" s="379"/>
      <c r="H1151" s="379"/>
      <c r="I1151" s="379"/>
      <c r="J1151" s="380"/>
    </row>
    <row r="1152" spans="1:10" s="30" customFormat="1">
      <c r="A1152" s="26">
        <v>709</v>
      </c>
      <c r="B1152" s="27" t="s">
        <v>96</v>
      </c>
      <c r="C1152" s="175">
        <f t="shared" ref="C1152:H1152" si="228">SUM(C1157)</f>
        <v>17438.350999999999</v>
      </c>
      <c r="D1152" s="175">
        <f t="shared" si="228"/>
        <v>3557.951</v>
      </c>
      <c r="E1152" s="175">
        <f t="shared" si="228"/>
        <v>3800.2</v>
      </c>
      <c r="F1152" s="175">
        <f t="shared" si="228"/>
        <v>2732.5</v>
      </c>
      <c r="G1152" s="175">
        <f t="shared" si="228"/>
        <v>4121.7999999999993</v>
      </c>
      <c r="H1152" s="175">
        <f t="shared" si="228"/>
        <v>3179.4</v>
      </c>
      <c r="I1152" s="175">
        <v>77.12</v>
      </c>
      <c r="J1152" s="176"/>
    </row>
    <row r="1153" spans="1:11" s="30" customFormat="1">
      <c r="A1153" s="26">
        <v>710</v>
      </c>
      <c r="B1153" s="120" t="s">
        <v>10</v>
      </c>
      <c r="C1153" s="175">
        <f t="shared" ref="C1153:H1153" si="229">SUM(C1157)</f>
        <v>17438.350999999999</v>
      </c>
      <c r="D1153" s="175">
        <f t="shared" si="229"/>
        <v>3557.951</v>
      </c>
      <c r="E1153" s="175">
        <f>SUM(E1158)</f>
        <v>3200.2</v>
      </c>
      <c r="F1153" s="175">
        <f t="shared" si="229"/>
        <v>2732.5</v>
      </c>
      <c r="G1153" s="175">
        <f t="shared" si="229"/>
        <v>4121.7999999999993</v>
      </c>
      <c r="H1153" s="175">
        <f t="shared" si="229"/>
        <v>3179.4</v>
      </c>
      <c r="I1153" s="175">
        <v>77.12</v>
      </c>
      <c r="J1153" s="176"/>
    </row>
    <row r="1154" spans="1:11" s="30" customFormat="1">
      <c r="A1154" s="26">
        <v>711</v>
      </c>
      <c r="B1154" s="120" t="s">
        <v>51</v>
      </c>
      <c r="C1154" s="175">
        <v>600</v>
      </c>
      <c r="D1154" s="175"/>
      <c r="E1154" s="175">
        <v>600</v>
      </c>
      <c r="F1154" s="175"/>
      <c r="G1154" s="175"/>
      <c r="H1154" s="177"/>
      <c r="I1154" s="177"/>
      <c r="J1154" s="176"/>
    </row>
    <row r="1155" spans="1:11" s="30" customFormat="1">
      <c r="A1155" s="26">
        <v>712</v>
      </c>
      <c r="B1155" s="27" t="s">
        <v>75</v>
      </c>
      <c r="C1155" s="119"/>
      <c r="D1155" s="119"/>
      <c r="E1155" s="119"/>
      <c r="F1155" s="119"/>
      <c r="G1155" s="119"/>
      <c r="H1155" s="121"/>
      <c r="I1155" s="121"/>
      <c r="J1155" s="41"/>
    </row>
    <row r="1156" spans="1:11" s="30" customFormat="1">
      <c r="A1156" s="26">
        <v>713</v>
      </c>
      <c r="B1156" s="120" t="s">
        <v>10</v>
      </c>
      <c r="C1156" s="119">
        <f>D1156+E1156+F1156+G1156+H1156</f>
        <v>0</v>
      </c>
      <c r="D1156" s="119"/>
      <c r="E1156" s="119"/>
      <c r="F1156" s="119"/>
      <c r="G1156" s="119"/>
      <c r="H1156" s="121"/>
      <c r="I1156" s="121"/>
      <c r="J1156" s="41"/>
    </row>
    <row r="1157" spans="1:11" s="30" customFormat="1">
      <c r="A1157" s="26">
        <v>714</v>
      </c>
      <c r="B1157" s="118" t="s">
        <v>76</v>
      </c>
      <c r="C1157" s="119">
        <f>SUM(C1158:C1159)</f>
        <v>17438.350999999999</v>
      </c>
      <c r="D1157" s="119">
        <f t="shared" ref="D1157:H1158" si="230">SUM(D1161)</f>
        <v>3557.951</v>
      </c>
      <c r="E1157" s="119">
        <f t="shared" si="230"/>
        <v>3800.2</v>
      </c>
      <c r="F1157" s="119">
        <f t="shared" si="230"/>
        <v>2732.5</v>
      </c>
      <c r="G1157" s="119">
        <f t="shared" si="230"/>
        <v>4121.7999999999993</v>
      </c>
      <c r="H1157" s="119">
        <f t="shared" si="230"/>
        <v>3179.4</v>
      </c>
      <c r="I1157" s="119">
        <v>46.5</v>
      </c>
      <c r="J1157" s="41"/>
    </row>
    <row r="1158" spans="1:11" s="30" customFormat="1">
      <c r="A1158" s="26">
        <v>715</v>
      </c>
      <c r="B1158" s="120" t="s">
        <v>10</v>
      </c>
      <c r="C1158" s="175">
        <f>SUM(D1158:I1158)</f>
        <v>16838.350999999999</v>
      </c>
      <c r="D1158" s="119">
        <f t="shared" si="230"/>
        <v>3557.951</v>
      </c>
      <c r="E1158" s="119">
        <f t="shared" si="230"/>
        <v>3200.2</v>
      </c>
      <c r="F1158" s="119">
        <f t="shared" si="230"/>
        <v>2732.5</v>
      </c>
      <c r="G1158" s="119">
        <f t="shared" si="230"/>
        <v>4121.7999999999993</v>
      </c>
      <c r="H1158" s="119">
        <f t="shared" si="230"/>
        <v>3179.4</v>
      </c>
      <c r="I1158" s="119">
        <v>46.5</v>
      </c>
      <c r="J1158" s="41"/>
    </row>
    <row r="1159" spans="1:11" s="30" customFormat="1">
      <c r="A1159" s="26">
        <v>716</v>
      </c>
      <c r="B1159" s="120" t="s">
        <v>51</v>
      </c>
      <c r="C1159" s="175">
        <v>600</v>
      </c>
      <c r="D1159" s="119"/>
      <c r="E1159" s="119">
        <v>600</v>
      </c>
      <c r="F1159" s="119"/>
      <c r="G1159" s="119"/>
      <c r="H1159" s="119"/>
      <c r="I1159" s="119"/>
      <c r="J1159" s="41"/>
    </row>
    <row r="1160" spans="1:11" s="30" customFormat="1">
      <c r="A1160" s="26">
        <v>717</v>
      </c>
      <c r="B1160" s="424" t="s">
        <v>101</v>
      </c>
      <c r="C1160" s="425"/>
      <c r="D1160" s="425"/>
      <c r="E1160" s="425"/>
      <c r="F1160" s="425"/>
      <c r="G1160" s="425"/>
      <c r="H1160" s="426"/>
      <c r="I1160" s="293"/>
      <c r="J1160" s="41"/>
    </row>
    <row r="1161" spans="1:11" s="30" customFormat="1" ht="25.5">
      <c r="A1161" s="26">
        <v>718</v>
      </c>
      <c r="B1161" s="123" t="s">
        <v>102</v>
      </c>
      <c r="C1161" s="119">
        <f>SUM(C1162:C1163)</f>
        <v>18279.651000000002</v>
      </c>
      <c r="D1161" s="119">
        <f t="shared" ref="D1161:I1161" si="231">SUM(D1162:D1163)</f>
        <v>3557.951</v>
      </c>
      <c r="E1161" s="119">
        <f t="shared" si="231"/>
        <v>3800.2</v>
      </c>
      <c r="F1161" s="119">
        <f t="shared" si="231"/>
        <v>2732.5</v>
      </c>
      <c r="G1161" s="119">
        <f t="shared" si="231"/>
        <v>4121.7999999999993</v>
      </c>
      <c r="H1161" s="119">
        <f t="shared" si="231"/>
        <v>3179.4</v>
      </c>
      <c r="I1161" s="119">
        <f t="shared" si="231"/>
        <v>46.5</v>
      </c>
      <c r="J1161" s="41"/>
    </row>
    <row r="1162" spans="1:11" s="30" customFormat="1">
      <c r="A1162" s="26">
        <v>719</v>
      </c>
      <c r="B1162" s="120" t="s">
        <v>10</v>
      </c>
      <c r="C1162" s="175">
        <f>SUM(C1164,C1165,C1166,C1167,C1168,C1169,C1170,C1171,C1172,C1175,C1176,C1177,C1179,C1180)</f>
        <v>17679.651000000002</v>
      </c>
      <c r="D1162" s="175">
        <f t="shared" ref="D1162:E1162" si="232">SUM(D1164,D1165,D1166,D1167,D1168,D1169,D1170,D1171,D1172,D1175,D1176,D1177,D1179,D1180)</f>
        <v>3557.951</v>
      </c>
      <c r="E1162" s="175">
        <f t="shared" si="232"/>
        <v>3200.2</v>
      </c>
      <c r="F1162" s="175">
        <f>SUM(F1164,F1165,F1166,F1167,F1168,F1169,F1170,F1171,F1172,F1175,F1176,F1177,F1179,F1180)</f>
        <v>2732.5</v>
      </c>
      <c r="G1162" s="175">
        <f>SUM(G1164:G1180)</f>
        <v>4121.7999999999993</v>
      </c>
      <c r="H1162" s="175">
        <f>SUM(H1164:H1180)</f>
        <v>3179.4</v>
      </c>
      <c r="I1162" s="175">
        <v>46.5</v>
      </c>
      <c r="J1162" s="41"/>
    </row>
    <row r="1163" spans="1:11" s="30" customFormat="1">
      <c r="A1163" s="26">
        <v>720</v>
      </c>
      <c r="B1163" s="178" t="s">
        <v>51</v>
      </c>
      <c r="C1163" s="175">
        <v>600</v>
      </c>
      <c r="D1163" s="175"/>
      <c r="E1163" s="175">
        <v>600</v>
      </c>
      <c r="F1163" s="175"/>
      <c r="G1163" s="175"/>
      <c r="H1163" s="177"/>
      <c r="I1163" s="177"/>
      <c r="J1163" s="41"/>
    </row>
    <row r="1164" spans="1:11" s="30" customFormat="1" ht="87.75" customHeight="1">
      <c r="A1164" s="26">
        <v>721</v>
      </c>
      <c r="B1164" s="179" t="s">
        <v>609</v>
      </c>
      <c r="C1164" s="119">
        <f t="shared" ref="C1164:C1172" si="233">SUM(D1164:I1164)</f>
        <v>380.6</v>
      </c>
      <c r="D1164" s="119">
        <v>31.7</v>
      </c>
      <c r="E1164" s="119">
        <v>0.5</v>
      </c>
      <c r="F1164" s="119">
        <v>1</v>
      </c>
      <c r="G1164" s="119">
        <v>140</v>
      </c>
      <c r="H1164" s="121">
        <v>121</v>
      </c>
      <c r="I1164" s="121">
        <v>86.4</v>
      </c>
      <c r="J1164" s="176"/>
      <c r="K1164" s="36"/>
    </row>
    <row r="1165" spans="1:11" s="30" customFormat="1" ht="45" customHeight="1">
      <c r="A1165" s="26">
        <v>722</v>
      </c>
      <c r="B1165" s="46" t="s">
        <v>501</v>
      </c>
      <c r="C1165" s="119">
        <f t="shared" si="233"/>
        <v>423.45100000000002</v>
      </c>
      <c r="D1165" s="119">
        <v>71.950999999999993</v>
      </c>
      <c r="E1165" s="119">
        <v>73.099999999999994</v>
      </c>
      <c r="F1165" s="119">
        <v>72</v>
      </c>
      <c r="G1165" s="119">
        <v>56</v>
      </c>
      <c r="H1165" s="121">
        <v>54</v>
      </c>
      <c r="I1165" s="121">
        <v>96.4</v>
      </c>
      <c r="J1165" s="176"/>
    </row>
    <row r="1166" spans="1:11" s="30" customFormat="1" ht="46.5" customHeight="1">
      <c r="A1166" s="26">
        <v>723</v>
      </c>
      <c r="B1166" s="46" t="s">
        <v>502</v>
      </c>
      <c r="C1166" s="119">
        <f t="shared" si="233"/>
        <v>482.00000000000006</v>
      </c>
      <c r="D1166" s="119">
        <v>101.4</v>
      </c>
      <c r="E1166" s="119">
        <v>102.1</v>
      </c>
      <c r="F1166" s="119">
        <v>102.1</v>
      </c>
      <c r="G1166" s="119">
        <v>55</v>
      </c>
      <c r="H1166" s="121">
        <v>43.1</v>
      </c>
      <c r="I1166" s="121">
        <v>78.3</v>
      </c>
      <c r="J1166" s="35"/>
    </row>
    <row r="1167" spans="1:11" s="30" customFormat="1" ht="70.5" customHeight="1">
      <c r="A1167" s="26">
        <v>724</v>
      </c>
      <c r="B1167" s="179" t="s">
        <v>503</v>
      </c>
      <c r="C1167" s="119">
        <f t="shared" si="233"/>
        <v>222.1</v>
      </c>
      <c r="D1167" s="119">
        <v>45</v>
      </c>
      <c r="E1167" s="119">
        <v>54.1</v>
      </c>
      <c r="F1167" s="119">
        <v>0</v>
      </c>
      <c r="G1167" s="119">
        <v>12</v>
      </c>
      <c r="H1167" s="121">
        <v>11.9</v>
      </c>
      <c r="I1167" s="121">
        <v>99.1</v>
      </c>
      <c r="J1167" s="35" t="s">
        <v>682</v>
      </c>
    </row>
    <row r="1168" spans="1:11" s="30" customFormat="1" ht="76.5">
      <c r="A1168" s="26">
        <v>725</v>
      </c>
      <c r="B1168" s="46" t="s">
        <v>504</v>
      </c>
      <c r="C1168" s="119">
        <f t="shared" si="233"/>
        <v>999.32399999999996</v>
      </c>
      <c r="D1168" s="119">
        <v>0</v>
      </c>
      <c r="E1168" s="119">
        <v>251.2</v>
      </c>
      <c r="F1168" s="119">
        <v>159.124</v>
      </c>
      <c r="G1168" s="119">
        <v>247</v>
      </c>
      <c r="H1168" s="121">
        <v>243.5</v>
      </c>
      <c r="I1168" s="121">
        <v>98.5</v>
      </c>
      <c r="J1168" s="176"/>
    </row>
    <row r="1169" spans="1:10" s="30" customFormat="1" ht="33.75" customHeight="1">
      <c r="A1169" s="26">
        <v>726</v>
      </c>
      <c r="B1169" s="46" t="s">
        <v>505</v>
      </c>
      <c r="C1169" s="119">
        <f t="shared" si="233"/>
        <v>529.9</v>
      </c>
      <c r="D1169" s="119">
        <v>529.9</v>
      </c>
      <c r="E1169" s="119"/>
      <c r="F1169" s="119"/>
      <c r="G1169" s="119"/>
      <c r="H1169" s="121"/>
      <c r="I1169" s="121"/>
      <c r="J1169" s="176"/>
    </row>
    <row r="1170" spans="1:10" s="30" customFormat="1" ht="51">
      <c r="A1170" s="26">
        <v>727</v>
      </c>
      <c r="B1170" s="179" t="s">
        <v>506</v>
      </c>
      <c r="C1170" s="119">
        <f t="shared" si="233"/>
        <v>10802.175999999999</v>
      </c>
      <c r="D1170" s="119">
        <v>2058.6</v>
      </c>
      <c r="E1170" s="119">
        <v>1765.2</v>
      </c>
      <c r="F1170" s="119">
        <v>1665.7760000000001</v>
      </c>
      <c r="G1170" s="119">
        <v>2999.2</v>
      </c>
      <c r="H1170" s="121">
        <v>2273.1</v>
      </c>
      <c r="I1170" s="121">
        <v>40.299999999999997</v>
      </c>
      <c r="J1170" s="176"/>
    </row>
    <row r="1171" spans="1:10" s="30" customFormat="1" ht="69.75" customHeight="1">
      <c r="A1171" s="26">
        <v>728</v>
      </c>
      <c r="B1171" s="179" t="s">
        <v>507</v>
      </c>
      <c r="C1171" s="119">
        <f t="shared" si="233"/>
        <v>759.59999999999991</v>
      </c>
      <c r="D1171" s="119">
        <v>100</v>
      </c>
      <c r="E1171" s="119">
        <v>140</v>
      </c>
      <c r="F1171" s="119">
        <v>140</v>
      </c>
      <c r="G1171" s="119">
        <v>140</v>
      </c>
      <c r="H1171" s="121">
        <v>139.80000000000001</v>
      </c>
      <c r="I1171" s="121">
        <v>99.8</v>
      </c>
      <c r="J1171" s="35"/>
    </row>
    <row r="1172" spans="1:10" s="30" customFormat="1" ht="69" customHeight="1">
      <c r="A1172" s="26">
        <v>729</v>
      </c>
      <c r="B1172" s="46" t="s">
        <v>508</v>
      </c>
      <c r="C1172" s="119">
        <f t="shared" si="233"/>
        <v>729.4</v>
      </c>
      <c r="D1172" s="52">
        <v>152.5</v>
      </c>
      <c r="E1172" s="119">
        <v>344.8</v>
      </c>
      <c r="F1172" s="119">
        <v>119.5</v>
      </c>
      <c r="G1172" s="119">
        <v>112.6</v>
      </c>
      <c r="H1172" s="121">
        <v>0</v>
      </c>
      <c r="I1172" s="121">
        <v>0</v>
      </c>
      <c r="J1172" s="35"/>
    </row>
    <row r="1173" spans="1:10" s="30" customFormat="1" ht="67.5" customHeight="1">
      <c r="A1173" s="26">
        <v>730</v>
      </c>
      <c r="B1173" s="46" t="s">
        <v>509</v>
      </c>
      <c r="C1173" s="119">
        <v>600</v>
      </c>
      <c r="D1173" s="52"/>
      <c r="E1173" s="119">
        <v>600</v>
      </c>
      <c r="F1173" s="119">
        <v>0</v>
      </c>
      <c r="G1173" s="121"/>
      <c r="H1173" s="121"/>
      <c r="I1173" s="121"/>
      <c r="J1173" s="35"/>
    </row>
    <row r="1174" spans="1:10" s="30" customFormat="1">
      <c r="A1174" s="26">
        <v>731</v>
      </c>
      <c r="B1174" s="49" t="s">
        <v>51</v>
      </c>
      <c r="C1174" s="119">
        <v>600</v>
      </c>
      <c r="D1174" s="52"/>
      <c r="E1174" s="119">
        <v>600</v>
      </c>
      <c r="F1174" s="119"/>
      <c r="G1174" s="121"/>
      <c r="H1174" s="121"/>
      <c r="I1174" s="121"/>
      <c r="J1174" s="35"/>
    </row>
    <row r="1175" spans="1:10" s="30" customFormat="1" ht="41.25" customHeight="1">
      <c r="A1175" s="26">
        <v>732</v>
      </c>
      <c r="B1175" s="46" t="s">
        <v>683</v>
      </c>
      <c r="C1175" s="119">
        <f t="shared" ref="C1175:C1180" si="234">SUM(D1175:I1175)</f>
        <v>198</v>
      </c>
      <c r="D1175" s="52"/>
      <c r="E1175" s="119">
        <v>100</v>
      </c>
      <c r="F1175" s="119">
        <v>98</v>
      </c>
      <c r="G1175" s="121">
        <v>0</v>
      </c>
      <c r="H1175" s="121">
        <v>0</v>
      </c>
      <c r="I1175" s="121">
        <v>0</v>
      </c>
      <c r="J1175" s="35"/>
    </row>
    <row r="1176" spans="1:10" s="30" customFormat="1" ht="38.25">
      <c r="A1176" s="26">
        <v>733</v>
      </c>
      <c r="B1176" s="46" t="s">
        <v>574</v>
      </c>
      <c r="C1176" s="119">
        <f t="shared" si="234"/>
        <v>579.4</v>
      </c>
      <c r="D1176" s="119">
        <v>75</v>
      </c>
      <c r="E1176" s="119">
        <v>100</v>
      </c>
      <c r="F1176" s="119">
        <v>107</v>
      </c>
      <c r="G1176" s="121">
        <v>110</v>
      </c>
      <c r="H1176" s="121">
        <v>98.2</v>
      </c>
      <c r="I1176" s="121">
        <v>89.2</v>
      </c>
      <c r="J1176" s="35"/>
    </row>
    <row r="1177" spans="1:10" s="30" customFormat="1" ht="67.5" customHeight="1">
      <c r="A1177" s="26">
        <v>734</v>
      </c>
      <c r="B1177" s="46" t="s">
        <v>575</v>
      </c>
      <c r="C1177" s="119">
        <f t="shared" si="234"/>
        <v>375</v>
      </c>
      <c r="D1177" s="119">
        <v>156</v>
      </c>
      <c r="E1177" s="119">
        <v>50</v>
      </c>
      <c r="F1177" s="119">
        <v>33</v>
      </c>
      <c r="G1177" s="119">
        <v>18</v>
      </c>
      <c r="H1177" s="121">
        <v>18</v>
      </c>
      <c r="I1177" s="121">
        <v>100</v>
      </c>
      <c r="J1177" s="35"/>
    </row>
    <row r="1178" spans="1:10" s="30" customFormat="1" hidden="1">
      <c r="A1178" s="26">
        <v>735</v>
      </c>
      <c r="B1178" s="180"/>
      <c r="C1178" s="119">
        <f t="shared" si="234"/>
        <v>0</v>
      </c>
      <c r="J1178" s="35"/>
    </row>
    <row r="1179" spans="1:10" s="30" customFormat="1" ht="50.25" customHeight="1">
      <c r="A1179" s="26">
        <v>735</v>
      </c>
      <c r="B1179" s="98" t="s">
        <v>576</v>
      </c>
      <c r="C1179" s="119">
        <f t="shared" si="234"/>
        <v>983.7</v>
      </c>
      <c r="D1179" s="86">
        <v>185.9</v>
      </c>
      <c r="E1179" s="86">
        <v>164.2</v>
      </c>
      <c r="F1179" s="86">
        <v>180</v>
      </c>
      <c r="G1179" s="86">
        <v>177</v>
      </c>
      <c r="H1179" s="86">
        <v>176.8</v>
      </c>
      <c r="I1179" s="86">
        <v>99.8</v>
      </c>
      <c r="J1179" s="35"/>
    </row>
    <row r="1180" spans="1:10" s="30" customFormat="1" ht="79.5" customHeight="1">
      <c r="A1180" s="26">
        <v>736</v>
      </c>
      <c r="B1180" s="98" t="s">
        <v>577</v>
      </c>
      <c r="C1180" s="119">
        <f t="shared" si="234"/>
        <v>215</v>
      </c>
      <c r="D1180" s="86">
        <v>50</v>
      </c>
      <c r="E1180" s="86">
        <v>55</v>
      </c>
      <c r="F1180" s="86">
        <v>55</v>
      </c>
      <c r="G1180" s="86">
        <v>55</v>
      </c>
      <c r="H1180" s="86">
        <v>0</v>
      </c>
      <c r="I1180" s="86">
        <v>0</v>
      </c>
      <c r="J1180" s="35"/>
    </row>
    <row r="1181" spans="1:10" s="30" customFormat="1" ht="46.5" customHeight="1">
      <c r="A1181" s="289">
        <v>736.5</v>
      </c>
      <c r="B1181" s="317" t="s">
        <v>356</v>
      </c>
      <c r="C1181" s="318"/>
      <c r="D1181" s="318"/>
      <c r="E1181" s="318"/>
      <c r="F1181" s="318"/>
      <c r="G1181" s="318"/>
      <c r="H1181" s="318"/>
      <c r="I1181" s="318"/>
      <c r="J1181" s="319"/>
    </row>
    <row r="1182" spans="1:10" s="30" customFormat="1" ht="25.5">
      <c r="A1182" s="26">
        <v>738</v>
      </c>
      <c r="B1182" s="257" t="s">
        <v>389</v>
      </c>
      <c r="C1182" s="257">
        <f t="shared" ref="C1182:F1182" si="235">SUM(C1183)</f>
        <v>2932.61</v>
      </c>
      <c r="D1182" s="257">
        <f t="shared" si="235"/>
        <v>1140</v>
      </c>
      <c r="E1182" s="257">
        <f t="shared" si="235"/>
        <v>493.8</v>
      </c>
      <c r="F1182" s="257">
        <f t="shared" si="235"/>
        <v>376.29999999999995</v>
      </c>
      <c r="G1182" s="257">
        <f>SUM(G1183:G1184)</f>
        <v>590.1</v>
      </c>
      <c r="H1182" s="307">
        <f>SUM(H1183:H1184)</f>
        <v>232.91</v>
      </c>
      <c r="I1182" s="257">
        <v>7.8</v>
      </c>
      <c r="J1182" s="254"/>
    </row>
    <row r="1183" spans="1:10" s="30" customFormat="1">
      <c r="A1183" s="26">
        <v>739</v>
      </c>
      <c r="B1183" s="257" t="s">
        <v>74</v>
      </c>
      <c r="C1183" s="257">
        <f t="shared" ref="C1183:I1183" si="236">SUM(C1188)</f>
        <v>2932.61</v>
      </c>
      <c r="D1183" s="257">
        <f t="shared" si="236"/>
        <v>1140</v>
      </c>
      <c r="E1183" s="257">
        <f t="shared" si="236"/>
        <v>493.8</v>
      </c>
      <c r="F1183" s="257">
        <f t="shared" si="236"/>
        <v>376.29999999999995</v>
      </c>
      <c r="G1183" s="257">
        <f t="shared" si="236"/>
        <v>373.8</v>
      </c>
      <c r="H1183" s="257">
        <f t="shared" si="236"/>
        <v>148.81</v>
      </c>
      <c r="I1183" s="257">
        <f t="shared" si="236"/>
        <v>11</v>
      </c>
      <c r="J1183" s="254"/>
    </row>
    <row r="1184" spans="1:10" s="30" customFormat="1">
      <c r="A1184" s="26"/>
      <c r="B1184" s="298" t="s">
        <v>9</v>
      </c>
      <c r="C1184" s="298"/>
      <c r="D1184" s="298"/>
      <c r="E1184" s="298"/>
      <c r="F1184" s="298"/>
      <c r="G1184" s="298">
        <f>SUM(G1207)</f>
        <v>216.3</v>
      </c>
      <c r="H1184" s="298">
        <v>84.1</v>
      </c>
      <c r="I1184" s="298"/>
      <c r="J1184" s="299"/>
    </row>
    <row r="1185" spans="1:10" s="30" customFormat="1">
      <c r="A1185" s="26">
        <v>740</v>
      </c>
      <c r="B1185" s="381" t="s">
        <v>578</v>
      </c>
      <c r="C1185" s="382"/>
      <c r="D1185" s="382"/>
      <c r="E1185" s="382"/>
      <c r="F1185" s="382"/>
      <c r="G1185" s="382"/>
      <c r="H1185" s="382"/>
      <c r="I1185" s="382"/>
      <c r="J1185" s="383"/>
    </row>
    <row r="1186" spans="1:10" s="30" customFormat="1">
      <c r="A1186" s="26">
        <v>741</v>
      </c>
      <c r="B1186" s="257"/>
      <c r="C1186" s="257">
        <f t="shared" ref="C1186:H1186" si="237">SUM(C1187:C1188)</f>
        <v>2932.61</v>
      </c>
      <c r="D1186" s="257">
        <f t="shared" si="237"/>
        <v>1140</v>
      </c>
      <c r="E1186" s="257">
        <f t="shared" si="237"/>
        <v>493.8</v>
      </c>
      <c r="F1186" s="257">
        <f t="shared" si="237"/>
        <v>376.29999999999995</v>
      </c>
      <c r="G1186" s="265">
        <f>SUM(G1188:G1189)</f>
        <v>590.1</v>
      </c>
      <c r="H1186" s="257">
        <f t="shared" si="237"/>
        <v>148.81</v>
      </c>
      <c r="I1186" s="257">
        <v>7.8</v>
      </c>
      <c r="J1186" s="320"/>
    </row>
    <row r="1187" spans="1:10" s="30" customFormat="1">
      <c r="A1187" s="26">
        <v>742</v>
      </c>
      <c r="B1187" s="257" t="s">
        <v>388</v>
      </c>
      <c r="C1187" s="257"/>
      <c r="D1187" s="257"/>
      <c r="E1187" s="257"/>
      <c r="F1187" s="257"/>
      <c r="G1187" s="257"/>
      <c r="H1187" s="257"/>
      <c r="I1187" s="257"/>
      <c r="J1187" s="320"/>
    </row>
    <row r="1188" spans="1:10" s="30" customFormat="1">
      <c r="A1188" s="26">
        <v>743</v>
      </c>
      <c r="B1188" s="257" t="s">
        <v>74</v>
      </c>
      <c r="C1188" s="265">
        <f>SUM(C1190:C1205)</f>
        <v>2932.61</v>
      </c>
      <c r="D1188" s="265">
        <f t="shared" ref="D1188:F1188" si="238">SUM(D1190:D1205)</f>
        <v>1140</v>
      </c>
      <c r="E1188" s="265">
        <f t="shared" si="238"/>
        <v>493.8</v>
      </c>
      <c r="F1188" s="265">
        <f t="shared" si="238"/>
        <v>376.29999999999995</v>
      </c>
      <c r="G1188" s="265">
        <f>SUM(G1191,G1193,G1194,G1195,G1196,G1206+G1192)</f>
        <v>373.8</v>
      </c>
      <c r="H1188" s="265">
        <f>SUM(H1191,H1193,H1194,H1195,H1196,H1206+H1192)</f>
        <v>148.81</v>
      </c>
      <c r="I1188" s="265">
        <v>11</v>
      </c>
      <c r="J1188" s="254"/>
    </row>
    <row r="1189" spans="1:10" s="30" customFormat="1">
      <c r="A1189" s="26"/>
      <c r="B1189" s="298" t="s">
        <v>9</v>
      </c>
      <c r="C1189" s="265"/>
      <c r="D1189" s="265"/>
      <c r="E1189" s="265"/>
      <c r="F1189" s="265"/>
      <c r="G1189" s="265">
        <f>SUM(G1184)</f>
        <v>216.3</v>
      </c>
      <c r="H1189" s="265">
        <f>SUM(H1184)</f>
        <v>84.1</v>
      </c>
      <c r="I1189" s="265"/>
      <c r="J1189" s="299"/>
    </row>
    <row r="1190" spans="1:10" s="30" customFormat="1" ht="76.5">
      <c r="A1190" s="26">
        <v>744</v>
      </c>
      <c r="B1190" s="27" t="s">
        <v>510</v>
      </c>
      <c r="C1190" s="91">
        <f>SUM(D1190:I1190)</f>
        <v>0</v>
      </c>
      <c r="D1190" s="300" t="s">
        <v>69</v>
      </c>
      <c r="E1190" s="300" t="s">
        <v>69</v>
      </c>
      <c r="F1190" s="300" t="s">
        <v>69</v>
      </c>
      <c r="G1190" s="300" t="s">
        <v>69</v>
      </c>
      <c r="H1190" s="300" t="s">
        <v>69</v>
      </c>
      <c r="I1190" s="300"/>
      <c r="J1190" s="300"/>
    </row>
    <row r="1191" spans="1:10" s="30" customFormat="1" ht="108" customHeight="1">
      <c r="A1191" s="26">
        <v>745</v>
      </c>
      <c r="B1191" s="27" t="s">
        <v>511</v>
      </c>
      <c r="C1191" s="91">
        <f t="shared" ref="C1191:C1196" si="239">SUM(D1191:I1191)</f>
        <v>442.6</v>
      </c>
      <c r="D1191" s="301">
        <v>213.5</v>
      </c>
      <c r="E1191" s="301">
        <v>13</v>
      </c>
      <c r="F1191" s="301">
        <v>0</v>
      </c>
      <c r="G1191" s="301">
        <v>157.30000000000001</v>
      </c>
      <c r="H1191" s="301">
        <v>58.8</v>
      </c>
      <c r="I1191" s="301">
        <v>0</v>
      </c>
      <c r="J1191" s="173" t="s">
        <v>656</v>
      </c>
    </row>
    <row r="1192" spans="1:10" s="30" customFormat="1" ht="79.5" customHeight="1">
      <c r="A1192" s="26">
        <v>746</v>
      </c>
      <c r="B1192" s="27" t="s">
        <v>512</v>
      </c>
      <c r="C1192" s="91">
        <f t="shared" si="239"/>
        <v>165</v>
      </c>
      <c r="D1192" s="257">
        <v>105</v>
      </c>
      <c r="E1192" s="257">
        <v>0</v>
      </c>
      <c r="F1192" s="257">
        <v>0</v>
      </c>
      <c r="G1192" s="257">
        <v>30</v>
      </c>
      <c r="H1192" s="257">
        <v>30</v>
      </c>
      <c r="I1192" s="257">
        <v>0</v>
      </c>
      <c r="J1192" s="173" t="s">
        <v>657</v>
      </c>
    </row>
    <row r="1193" spans="1:10" s="30" customFormat="1" ht="77.25" customHeight="1">
      <c r="A1193" s="26">
        <v>747</v>
      </c>
      <c r="B1193" s="27" t="s">
        <v>513</v>
      </c>
      <c r="C1193" s="91">
        <f t="shared" si="239"/>
        <v>15.8</v>
      </c>
      <c r="D1193" s="300">
        <v>0</v>
      </c>
      <c r="E1193" s="300">
        <v>0</v>
      </c>
      <c r="F1193" s="300">
        <v>0</v>
      </c>
      <c r="G1193" s="309">
        <v>15.8</v>
      </c>
      <c r="H1193" s="301">
        <v>0</v>
      </c>
      <c r="I1193" s="301"/>
      <c r="J1193" s="173" t="s">
        <v>658</v>
      </c>
    </row>
    <row r="1194" spans="1:10" s="30" customFormat="1" ht="95.25" customHeight="1">
      <c r="A1194" s="26">
        <v>748</v>
      </c>
      <c r="B1194" s="257" t="s">
        <v>514</v>
      </c>
      <c r="C1194" s="91">
        <f t="shared" si="239"/>
        <v>1116.558</v>
      </c>
      <c r="D1194" s="257">
        <v>337.7</v>
      </c>
      <c r="E1194" s="257">
        <v>398.8</v>
      </c>
      <c r="F1194" s="257">
        <v>273.75799999999998</v>
      </c>
      <c r="G1194" s="257">
        <v>58.1</v>
      </c>
      <c r="H1194" s="257">
        <v>17.7</v>
      </c>
      <c r="I1194" s="257">
        <v>30.5</v>
      </c>
      <c r="J1194" s="173" t="s">
        <v>659</v>
      </c>
    </row>
    <row r="1195" spans="1:10" s="30" customFormat="1" ht="102">
      <c r="A1195" s="26">
        <v>749</v>
      </c>
      <c r="B1195" s="27" t="s">
        <v>515</v>
      </c>
      <c r="C1195" s="91">
        <f t="shared" si="239"/>
        <v>174.56</v>
      </c>
      <c r="D1195" s="294">
        <v>40</v>
      </c>
      <c r="E1195" s="294">
        <v>40</v>
      </c>
      <c r="F1195" s="294">
        <v>8.75</v>
      </c>
      <c r="G1195" s="294">
        <v>31.8</v>
      </c>
      <c r="H1195" s="294">
        <v>13.01</v>
      </c>
      <c r="I1195" s="294">
        <v>41</v>
      </c>
      <c r="J1195" s="173" t="s">
        <v>660</v>
      </c>
    </row>
    <row r="1196" spans="1:10" s="30" customFormat="1" ht="89.25">
      <c r="A1196" s="26">
        <v>750</v>
      </c>
      <c r="B1196" s="27" t="s">
        <v>516</v>
      </c>
      <c r="C1196" s="91">
        <f t="shared" si="239"/>
        <v>282.09199999999998</v>
      </c>
      <c r="D1196" s="294">
        <v>26.8</v>
      </c>
      <c r="E1196" s="294">
        <v>42</v>
      </c>
      <c r="F1196" s="294">
        <v>93.792000000000002</v>
      </c>
      <c r="G1196" s="294">
        <v>71.5</v>
      </c>
      <c r="H1196" s="294">
        <v>20</v>
      </c>
      <c r="I1196" s="294">
        <v>28</v>
      </c>
      <c r="J1196" s="173" t="s">
        <v>661</v>
      </c>
    </row>
    <row r="1197" spans="1:10" s="30" customFormat="1" ht="40.5" hidden="1" customHeight="1">
      <c r="A1197" s="26">
        <v>751</v>
      </c>
      <c r="B1197" s="294" t="s">
        <v>517</v>
      </c>
      <c r="C1197" s="91">
        <f t="shared" ref="C1197:C1205" si="240">SUM(D1197:I1197)</f>
        <v>0</v>
      </c>
      <c r="D1197" s="294">
        <v>0</v>
      </c>
      <c r="E1197" s="294">
        <v>0</v>
      </c>
      <c r="F1197" s="294">
        <v>0</v>
      </c>
      <c r="G1197" s="294">
        <v>0</v>
      </c>
      <c r="H1197" s="294">
        <v>0</v>
      </c>
      <c r="I1197" s="294">
        <v>0</v>
      </c>
      <c r="J1197" s="173"/>
    </row>
    <row r="1198" spans="1:10" s="30" customFormat="1" ht="63.75" hidden="1">
      <c r="A1198" s="26">
        <v>752</v>
      </c>
      <c r="B1198" s="27" t="s">
        <v>518</v>
      </c>
      <c r="C1198" s="91">
        <f t="shared" si="240"/>
        <v>0</v>
      </c>
      <c r="D1198" s="292">
        <v>0</v>
      </c>
      <c r="E1198" s="292" t="s">
        <v>69</v>
      </c>
      <c r="F1198" s="292" t="s">
        <v>69</v>
      </c>
      <c r="G1198" s="292" t="s">
        <v>69</v>
      </c>
      <c r="H1198" s="292" t="s">
        <v>69</v>
      </c>
      <c r="I1198" s="292"/>
      <c r="J1198" s="292"/>
    </row>
    <row r="1199" spans="1:10" s="30" customFormat="1" ht="70.5" hidden="1" customHeight="1">
      <c r="A1199" s="26">
        <v>753</v>
      </c>
      <c r="B1199" s="294" t="s">
        <v>519</v>
      </c>
      <c r="C1199" s="91">
        <f t="shared" si="240"/>
        <v>34.799999999999997</v>
      </c>
      <c r="D1199" s="294">
        <v>34.799999999999997</v>
      </c>
      <c r="E1199" s="294">
        <v>0</v>
      </c>
      <c r="F1199" s="294">
        <v>0</v>
      </c>
      <c r="G1199" s="294">
        <v>0</v>
      </c>
      <c r="H1199" s="294">
        <v>0</v>
      </c>
      <c r="I1199" s="294"/>
      <c r="J1199" s="173"/>
    </row>
    <row r="1200" spans="1:10" s="30" customFormat="1" ht="42" hidden="1" customHeight="1">
      <c r="A1200" s="26">
        <v>754</v>
      </c>
      <c r="B1200" s="294" t="s">
        <v>520</v>
      </c>
      <c r="C1200" s="91">
        <f t="shared" si="240"/>
        <v>0</v>
      </c>
      <c r="D1200" s="294">
        <v>0</v>
      </c>
      <c r="E1200" s="294" t="s">
        <v>69</v>
      </c>
      <c r="F1200" s="294" t="s">
        <v>69</v>
      </c>
      <c r="G1200" s="294">
        <v>0</v>
      </c>
      <c r="H1200" s="294">
        <v>0</v>
      </c>
      <c r="I1200" s="294">
        <v>0</v>
      </c>
      <c r="J1200" s="292"/>
    </row>
    <row r="1201" spans="1:10" s="30" customFormat="1" ht="42.75" hidden="1" customHeight="1">
      <c r="A1201" s="26">
        <v>755</v>
      </c>
      <c r="B1201" s="294" t="s">
        <v>521</v>
      </c>
      <c r="C1201" s="91">
        <f t="shared" si="240"/>
        <v>13</v>
      </c>
      <c r="D1201" s="294">
        <v>13</v>
      </c>
      <c r="E1201" s="294">
        <v>0</v>
      </c>
      <c r="F1201" s="294">
        <v>0</v>
      </c>
      <c r="G1201" s="294">
        <v>0</v>
      </c>
      <c r="H1201" s="294">
        <v>0</v>
      </c>
      <c r="I1201" s="294"/>
      <c r="J1201" s="173"/>
    </row>
    <row r="1202" spans="1:10" s="30" customFormat="1" ht="59.25" hidden="1" customHeight="1">
      <c r="A1202" s="26">
        <v>756</v>
      </c>
      <c r="B1202" s="294" t="s">
        <v>522</v>
      </c>
      <c r="C1202" s="91">
        <f t="shared" si="240"/>
        <v>369.2</v>
      </c>
      <c r="D1202" s="294">
        <v>369.2</v>
      </c>
      <c r="E1202" s="294">
        <v>0</v>
      </c>
      <c r="F1202" s="294">
        <v>0</v>
      </c>
      <c r="G1202" s="294">
        <v>0</v>
      </c>
      <c r="H1202" s="294">
        <v>0</v>
      </c>
      <c r="I1202" s="294"/>
      <c r="J1202" s="173"/>
    </row>
    <row r="1203" spans="1:10" s="30" customFormat="1" ht="2.25" hidden="1" customHeight="1">
      <c r="A1203" s="26">
        <v>759.11111111111097</v>
      </c>
      <c r="B1203" s="27"/>
      <c r="C1203" s="91">
        <f t="shared" si="240"/>
        <v>0</v>
      </c>
      <c r="D1203" s="320">
        <v>0</v>
      </c>
      <c r="E1203" s="320" t="s">
        <v>69</v>
      </c>
      <c r="F1203" s="320" t="s">
        <v>69</v>
      </c>
      <c r="G1203" s="320" t="s">
        <v>69</v>
      </c>
      <c r="H1203" s="320" t="s">
        <v>69</v>
      </c>
      <c r="I1203" s="292"/>
      <c r="J1203" s="320"/>
    </row>
    <row r="1204" spans="1:10" s="30" customFormat="1" ht="48.75" hidden="1" customHeight="1">
      <c r="A1204" s="26">
        <v>757</v>
      </c>
      <c r="B1204" s="294" t="s">
        <v>374</v>
      </c>
      <c r="C1204" s="91">
        <f t="shared" si="240"/>
        <v>0</v>
      </c>
      <c r="D1204" s="320"/>
      <c r="E1204" s="320"/>
      <c r="F1204" s="320"/>
      <c r="G1204" s="320"/>
      <c r="H1204" s="320"/>
      <c r="I1204" s="292"/>
      <c r="J1204" s="320"/>
    </row>
    <row r="1205" spans="1:10" s="30" customFormat="1" ht="67.5" customHeight="1">
      <c r="A1205" s="26">
        <v>758</v>
      </c>
      <c r="B1205" s="298" t="s">
        <v>655</v>
      </c>
      <c r="C1205" s="91">
        <f t="shared" si="240"/>
        <v>319</v>
      </c>
      <c r="D1205" s="292">
        <v>0</v>
      </c>
      <c r="E1205" s="292">
        <v>0</v>
      </c>
      <c r="F1205" s="292">
        <v>0</v>
      </c>
      <c r="G1205" s="292">
        <f>SUM(G1206:G1207)</f>
        <v>225.60000000000002</v>
      </c>
      <c r="H1205" s="299">
        <f>SUM(H1206:H1207)</f>
        <v>93.399999999999991</v>
      </c>
      <c r="I1205" s="292">
        <v>0</v>
      </c>
      <c r="J1205" s="292"/>
    </row>
    <row r="1206" spans="1:10" s="30" customFormat="1" ht="15" customHeight="1">
      <c r="A1206" s="26"/>
      <c r="B1206" s="298" t="s">
        <v>10</v>
      </c>
      <c r="C1206" s="91"/>
      <c r="D1206" s="299"/>
      <c r="E1206" s="299"/>
      <c r="F1206" s="299"/>
      <c r="G1206" s="299">
        <v>9.3000000000000007</v>
      </c>
      <c r="H1206" s="299">
        <v>9.3000000000000007</v>
      </c>
      <c r="I1206" s="299">
        <v>100</v>
      </c>
      <c r="J1206" s="299"/>
    </row>
    <row r="1207" spans="1:10" s="30" customFormat="1" ht="17.25" customHeight="1">
      <c r="A1207" s="26"/>
      <c r="B1207" s="298" t="s">
        <v>9</v>
      </c>
      <c r="C1207" s="91"/>
      <c r="D1207" s="299"/>
      <c r="E1207" s="299"/>
      <c r="F1207" s="299"/>
      <c r="G1207" s="299">
        <v>216.3</v>
      </c>
      <c r="H1207" s="299">
        <v>84.1</v>
      </c>
      <c r="I1207" s="299">
        <v>38.799999999999997</v>
      </c>
      <c r="J1207" s="299"/>
    </row>
    <row r="1208" spans="1:10" s="30" customFormat="1" ht="47.25" customHeight="1">
      <c r="A1208" s="289">
        <v>759</v>
      </c>
      <c r="B1208" s="318" t="s">
        <v>357</v>
      </c>
      <c r="C1208" s="422"/>
      <c r="D1208" s="422"/>
      <c r="E1208" s="422"/>
      <c r="F1208" s="422"/>
      <c r="G1208" s="422"/>
      <c r="H1208" s="422"/>
      <c r="I1208" s="422"/>
      <c r="J1208" s="423"/>
    </row>
    <row r="1209" spans="1:10" s="30" customFormat="1" ht="25.5">
      <c r="A1209" s="26">
        <v>760</v>
      </c>
      <c r="B1209" s="257" t="s">
        <v>391</v>
      </c>
      <c r="C1209" s="254">
        <f t="shared" ref="C1209:H1209" si="241">SUM(C1210)</f>
        <v>8029.9500000000007</v>
      </c>
      <c r="D1209" s="254">
        <f t="shared" si="241"/>
        <v>1965.8</v>
      </c>
      <c r="E1209" s="254">
        <f t="shared" si="241"/>
        <v>968.2</v>
      </c>
      <c r="F1209" s="34">
        <f t="shared" si="241"/>
        <v>1711.9</v>
      </c>
      <c r="G1209" s="254">
        <f t="shared" si="241"/>
        <v>1432.55</v>
      </c>
      <c r="H1209" s="254">
        <f t="shared" si="241"/>
        <v>1390.9</v>
      </c>
      <c r="I1209" s="254">
        <v>97.09</v>
      </c>
      <c r="J1209" s="258"/>
    </row>
    <row r="1210" spans="1:10" s="30" customFormat="1">
      <c r="A1210" s="26">
        <v>761</v>
      </c>
      <c r="B1210" s="257" t="s">
        <v>74</v>
      </c>
      <c r="C1210" s="254">
        <f t="shared" ref="C1210:H1210" si="242">SUM(C1214)</f>
        <v>8029.9500000000007</v>
      </c>
      <c r="D1210" s="254">
        <f t="shared" si="242"/>
        <v>1965.8</v>
      </c>
      <c r="E1210" s="254">
        <f t="shared" si="242"/>
        <v>968.2</v>
      </c>
      <c r="F1210" s="34">
        <f t="shared" si="242"/>
        <v>1711.9</v>
      </c>
      <c r="G1210" s="254">
        <f t="shared" si="242"/>
        <v>1432.55</v>
      </c>
      <c r="H1210" s="254">
        <f t="shared" si="242"/>
        <v>1390.9</v>
      </c>
      <c r="I1210" s="254">
        <v>97.09</v>
      </c>
      <c r="J1210" s="284"/>
    </row>
    <row r="1211" spans="1:10" s="30" customFormat="1">
      <c r="A1211" s="26">
        <v>762</v>
      </c>
      <c r="B1211" s="257" t="s">
        <v>435</v>
      </c>
      <c r="C1211" s="257"/>
      <c r="D1211" s="257"/>
      <c r="E1211" s="257"/>
      <c r="F1211" s="266"/>
      <c r="G1211" s="257"/>
      <c r="H1211" s="257"/>
      <c r="I1211" s="257"/>
      <c r="J1211" s="284"/>
    </row>
    <row r="1212" spans="1:10" s="30" customFormat="1">
      <c r="A1212" s="26">
        <v>763</v>
      </c>
      <c r="B1212" s="257" t="s">
        <v>182</v>
      </c>
      <c r="C1212" s="254">
        <f t="shared" ref="C1212:H1212" si="243">SUM(C1214)</f>
        <v>8029.9500000000007</v>
      </c>
      <c r="D1212" s="254">
        <f t="shared" si="243"/>
        <v>1965.8</v>
      </c>
      <c r="E1212" s="254">
        <f t="shared" si="243"/>
        <v>968.2</v>
      </c>
      <c r="F1212" s="34">
        <f t="shared" si="243"/>
        <v>1711.9</v>
      </c>
      <c r="G1212" s="254">
        <f t="shared" si="243"/>
        <v>1432.55</v>
      </c>
      <c r="H1212" s="254">
        <f t="shared" si="243"/>
        <v>1390.9</v>
      </c>
      <c r="I1212" s="254">
        <v>97.09</v>
      </c>
      <c r="J1212" s="320"/>
    </row>
    <row r="1213" spans="1:10" s="30" customFormat="1">
      <c r="A1213" s="26">
        <v>764</v>
      </c>
      <c r="B1213" s="257" t="s">
        <v>390</v>
      </c>
      <c r="C1213" s="254"/>
      <c r="D1213" s="254"/>
      <c r="E1213" s="254"/>
      <c r="F1213" s="34"/>
      <c r="G1213" s="254"/>
      <c r="H1213" s="254"/>
      <c r="I1213" s="254"/>
      <c r="J1213" s="320"/>
    </row>
    <row r="1214" spans="1:10" s="30" customFormat="1">
      <c r="A1214" s="26">
        <v>765</v>
      </c>
      <c r="B1214" s="257" t="s">
        <v>74</v>
      </c>
      <c r="C1214" s="254">
        <f>SUM(C1215:C1226)</f>
        <v>8029.9500000000007</v>
      </c>
      <c r="D1214" s="254">
        <f t="shared" ref="D1214:H1214" si="244">SUM(D1215:D1226)</f>
        <v>1965.8</v>
      </c>
      <c r="E1214" s="254">
        <f t="shared" si="244"/>
        <v>968.2</v>
      </c>
      <c r="F1214" s="34">
        <f t="shared" si="244"/>
        <v>1711.9</v>
      </c>
      <c r="G1214" s="254">
        <f t="shared" si="244"/>
        <v>1432.55</v>
      </c>
      <c r="H1214" s="254">
        <f t="shared" si="244"/>
        <v>1390.9</v>
      </c>
      <c r="I1214" s="254">
        <v>97.09</v>
      </c>
      <c r="J1214" s="254"/>
    </row>
    <row r="1215" spans="1:10" s="30" customFormat="1" ht="108" customHeight="1">
      <c r="A1215" s="26">
        <v>766</v>
      </c>
      <c r="B1215" s="294" t="s">
        <v>523</v>
      </c>
      <c r="C1215" s="292">
        <f>SUM(D1215:I1215)</f>
        <v>0</v>
      </c>
      <c r="D1215" s="292"/>
      <c r="E1215" s="292"/>
      <c r="F1215" s="34"/>
      <c r="G1215" s="292">
        <v>0</v>
      </c>
      <c r="H1215" s="292">
        <v>0</v>
      </c>
      <c r="I1215" s="292">
        <v>0</v>
      </c>
      <c r="J1215" s="299" t="s">
        <v>662</v>
      </c>
    </row>
    <row r="1216" spans="1:10" s="30" customFormat="1" ht="112.5" customHeight="1">
      <c r="A1216" s="26">
        <v>767</v>
      </c>
      <c r="B1216" s="294" t="s">
        <v>524</v>
      </c>
      <c r="C1216" s="291" t="s">
        <v>69</v>
      </c>
      <c r="D1216" s="291" t="s">
        <v>69</v>
      </c>
      <c r="E1216" s="291" t="s">
        <v>69</v>
      </c>
      <c r="F1216" s="229" t="s">
        <v>69</v>
      </c>
      <c r="G1216" s="291" t="s">
        <v>69</v>
      </c>
      <c r="H1216" s="291" t="s">
        <v>69</v>
      </c>
      <c r="I1216" s="291"/>
      <c r="J1216" s="292"/>
    </row>
    <row r="1217" spans="1:10" s="30" customFormat="1" ht="80.25" customHeight="1">
      <c r="A1217" s="26">
        <v>768</v>
      </c>
      <c r="B1217" s="257" t="s">
        <v>525</v>
      </c>
      <c r="C1217" s="258">
        <f t="shared" ref="C1217:C1226" si="245">SUM(D1217:I1217)</f>
        <v>1833.4</v>
      </c>
      <c r="D1217" s="258">
        <v>315</v>
      </c>
      <c r="E1217" s="258">
        <v>380</v>
      </c>
      <c r="F1217" s="229">
        <v>442.7</v>
      </c>
      <c r="G1217" s="258">
        <v>300</v>
      </c>
      <c r="H1217" s="258">
        <v>296.8</v>
      </c>
      <c r="I1217" s="258">
        <v>98.9</v>
      </c>
      <c r="J1217" s="299" t="s">
        <v>663</v>
      </c>
    </row>
    <row r="1218" spans="1:10" s="30" customFormat="1" ht="134.25" hidden="1" customHeight="1">
      <c r="A1218" s="26">
        <v>769</v>
      </c>
      <c r="B1218" s="27" t="s">
        <v>526</v>
      </c>
      <c r="C1218" s="291">
        <f t="shared" si="245"/>
        <v>0</v>
      </c>
      <c r="D1218" s="292" t="s">
        <v>69</v>
      </c>
      <c r="E1218" s="292" t="s">
        <v>69</v>
      </c>
      <c r="F1218" s="34" t="s">
        <v>69</v>
      </c>
      <c r="G1218" s="292" t="s">
        <v>69</v>
      </c>
      <c r="H1218" s="292" t="s">
        <v>69</v>
      </c>
      <c r="I1218" s="292"/>
      <c r="J1218" s="292"/>
    </row>
    <row r="1219" spans="1:10" s="30" customFormat="1" ht="89.25">
      <c r="A1219" s="26">
        <v>770</v>
      </c>
      <c r="B1219" s="27" t="s">
        <v>527</v>
      </c>
      <c r="C1219" s="291">
        <f t="shared" si="245"/>
        <v>247</v>
      </c>
      <c r="D1219" s="292">
        <v>100</v>
      </c>
      <c r="E1219" s="292">
        <v>147</v>
      </c>
      <c r="F1219" s="34">
        <v>0</v>
      </c>
      <c r="G1219" s="292">
        <v>0</v>
      </c>
      <c r="H1219" s="292">
        <v>0</v>
      </c>
      <c r="I1219" s="292">
        <v>0</v>
      </c>
      <c r="J1219" s="299" t="s">
        <v>664</v>
      </c>
    </row>
    <row r="1220" spans="1:10" s="30" customFormat="1" ht="126" customHeight="1">
      <c r="A1220" s="26">
        <v>771</v>
      </c>
      <c r="B1220" s="294" t="s">
        <v>528</v>
      </c>
      <c r="C1220" s="291">
        <f t="shared" si="245"/>
        <v>292.2</v>
      </c>
      <c r="D1220" s="292">
        <v>60</v>
      </c>
      <c r="E1220" s="292">
        <v>50.2</v>
      </c>
      <c r="F1220" s="34">
        <v>35</v>
      </c>
      <c r="G1220" s="292">
        <v>30</v>
      </c>
      <c r="H1220" s="292">
        <v>27</v>
      </c>
      <c r="I1220" s="292">
        <v>90</v>
      </c>
      <c r="J1220" s="299" t="s">
        <v>665</v>
      </c>
    </row>
    <row r="1221" spans="1:10" s="30" customFormat="1" ht="76.5">
      <c r="A1221" s="26">
        <v>772</v>
      </c>
      <c r="B1221" s="294" t="s">
        <v>529</v>
      </c>
      <c r="C1221" s="291">
        <f t="shared" si="245"/>
        <v>597</v>
      </c>
      <c r="D1221" s="292">
        <v>73</v>
      </c>
      <c r="E1221" s="292">
        <v>70</v>
      </c>
      <c r="F1221" s="34">
        <v>180</v>
      </c>
      <c r="G1221" s="292">
        <v>90</v>
      </c>
      <c r="H1221" s="292">
        <v>87</v>
      </c>
      <c r="I1221" s="292">
        <v>97</v>
      </c>
      <c r="J1221" s="299" t="s">
        <v>666</v>
      </c>
    </row>
    <row r="1222" spans="1:10" s="30" customFormat="1" ht="63.75">
      <c r="A1222" s="26">
        <v>773</v>
      </c>
      <c r="B1222" s="27" t="s">
        <v>530</v>
      </c>
      <c r="C1222" s="291">
        <f t="shared" si="245"/>
        <v>282</v>
      </c>
      <c r="D1222" s="292">
        <v>60</v>
      </c>
      <c r="E1222" s="292">
        <v>35</v>
      </c>
      <c r="F1222" s="34">
        <v>35</v>
      </c>
      <c r="G1222" s="292">
        <v>40</v>
      </c>
      <c r="H1222" s="292">
        <v>32</v>
      </c>
      <c r="I1222" s="292">
        <v>80</v>
      </c>
      <c r="J1222" s="299" t="s">
        <v>667</v>
      </c>
    </row>
    <row r="1223" spans="1:10" s="30" customFormat="1" ht="63.75">
      <c r="A1223" s="26">
        <v>774</v>
      </c>
      <c r="B1223" s="294" t="s">
        <v>531</v>
      </c>
      <c r="C1223" s="291">
        <f t="shared" si="245"/>
        <v>0</v>
      </c>
      <c r="D1223" s="292" t="s">
        <v>69</v>
      </c>
      <c r="E1223" s="292" t="s">
        <v>69</v>
      </c>
      <c r="F1223" s="34" t="s">
        <v>69</v>
      </c>
      <c r="G1223" s="292" t="s">
        <v>69</v>
      </c>
      <c r="H1223" s="292" t="s">
        <v>69</v>
      </c>
      <c r="I1223" s="292"/>
      <c r="J1223" s="292"/>
    </row>
    <row r="1224" spans="1:10" s="30" customFormat="1" ht="38.25">
      <c r="A1224" s="26">
        <v>775</v>
      </c>
      <c r="B1224" s="233" t="s">
        <v>532</v>
      </c>
      <c r="C1224" s="234">
        <f t="shared" si="245"/>
        <v>3163.3500000000004</v>
      </c>
      <c r="D1224" s="232">
        <v>711.8</v>
      </c>
      <c r="E1224" s="232">
        <v>234</v>
      </c>
      <c r="F1224" s="34">
        <v>888.2</v>
      </c>
      <c r="G1224" s="232">
        <v>622.54999999999995</v>
      </c>
      <c r="H1224" s="310">
        <v>609</v>
      </c>
      <c r="I1224" s="310">
        <v>97.8</v>
      </c>
      <c r="J1224" s="232"/>
    </row>
    <row r="1225" spans="1:10" s="30" customFormat="1" ht="54.75" customHeight="1">
      <c r="A1225" s="26">
        <v>776</v>
      </c>
      <c r="B1225" s="174" t="s">
        <v>533</v>
      </c>
      <c r="C1225" s="291">
        <f t="shared" si="245"/>
        <v>72</v>
      </c>
      <c r="D1225" s="291">
        <v>20</v>
      </c>
      <c r="E1225" s="291">
        <v>52</v>
      </c>
      <c r="F1225" s="229">
        <v>0</v>
      </c>
      <c r="G1225" s="291">
        <v>0</v>
      </c>
      <c r="H1225" s="183">
        <v>0</v>
      </c>
      <c r="I1225" s="183">
        <v>0</v>
      </c>
      <c r="J1225" s="184"/>
    </row>
    <row r="1226" spans="1:10" s="30" customFormat="1" ht="81.75" customHeight="1">
      <c r="A1226" s="26">
        <v>777</v>
      </c>
      <c r="B1226" s="294" t="s">
        <v>534</v>
      </c>
      <c r="C1226" s="291">
        <f t="shared" si="245"/>
        <v>1543</v>
      </c>
      <c r="D1226" s="292">
        <v>626</v>
      </c>
      <c r="E1226" s="292">
        <v>0</v>
      </c>
      <c r="F1226" s="34">
        <v>131</v>
      </c>
      <c r="G1226" s="292">
        <v>350</v>
      </c>
      <c r="H1226" s="292">
        <v>339.1</v>
      </c>
      <c r="I1226" s="292">
        <v>96.9</v>
      </c>
      <c r="J1226" s="299" t="s">
        <v>668</v>
      </c>
    </row>
    <row r="1227" spans="1:10" s="30" customFormat="1" ht="36" customHeight="1">
      <c r="A1227" s="289">
        <v>778</v>
      </c>
      <c r="B1227" s="327" t="s">
        <v>358</v>
      </c>
      <c r="C1227" s="328"/>
      <c r="D1227" s="328"/>
      <c r="E1227" s="328"/>
      <c r="F1227" s="328"/>
      <c r="G1227" s="328"/>
      <c r="H1227" s="328"/>
      <c r="I1227" s="328"/>
      <c r="J1227" s="329"/>
    </row>
    <row r="1228" spans="1:10" s="30" customFormat="1">
      <c r="A1228" s="26">
        <v>779</v>
      </c>
      <c r="B1228" s="27" t="s">
        <v>189</v>
      </c>
      <c r="C1228" s="31">
        <f t="shared" ref="C1228:H1228" si="246">SUM(C1229:C1230)</f>
        <v>2575.7829999999999</v>
      </c>
      <c r="D1228" s="31">
        <f t="shared" si="246"/>
        <v>419.29999999999995</v>
      </c>
      <c r="E1228" s="31">
        <f t="shared" si="246"/>
        <v>704.29099999999994</v>
      </c>
      <c r="F1228" s="31">
        <f t="shared" si="246"/>
        <v>265</v>
      </c>
      <c r="G1228" s="31">
        <f t="shared" si="246"/>
        <v>424.19200000000001</v>
      </c>
      <c r="H1228" s="31">
        <f t="shared" si="246"/>
        <v>321.10000000000002</v>
      </c>
      <c r="I1228" s="31">
        <v>43.9</v>
      </c>
      <c r="J1228" s="292"/>
    </row>
    <row r="1229" spans="1:10" s="30" customFormat="1">
      <c r="A1229" s="26">
        <v>780</v>
      </c>
      <c r="B1229" s="27" t="s">
        <v>87</v>
      </c>
      <c r="C1229" s="32">
        <f>SUM(C1233,C1237,C1241,C1246,C1250,C1254,C1262,C1266+C1258)</f>
        <v>2229.3919999999998</v>
      </c>
      <c r="D1229" s="32">
        <f t="shared" ref="D1229:H1229" si="247">SUM(D1233,D1237,D1241,D1246,D1250,D1254,D1262,D1266+D1258)</f>
        <v>293.2</v>
      </c>
      <c r="E1229" s="32">
        <f t="shared" si="247"/>
        <v>484</v>
      </c>
      <c r="F1229" s="32">
        <f t="shared" si="247"/>
        <v>265</v>
      </c>
      <c r="G1229" s="32">
        <f t="shared" si="247"/>
        <v>424.19200000000001</v>
      </c>
      <c r="H1229" s="32">
        <f t="shared" si="247"/>
        <v>321.10000000000002</v>
      </c>
      <c r="I1229" s="32">
        <v>43.9</v>
      </c>
      <c r="J1229" s="42"/>
    </row>
    <row r="1230" spans="1:10" s="30" customFormat="1">
      <c r="A1230" s="26">
        <v>781</v>
      </c>
      <c r="B1230" s="27" t="s">
        <v>37</v>
      </c>
      <c r="C1230" s="42">
        <f t="shared" ref="C1230:H1230" si="248">SUM(C1234,C1238,C1242,C1247,C1251,C1255,C1259,C1263,C1263,C1267)</f>
        <v>346.39099999999996</v>
      </c>
      <c r="D1230" s="42">
        <f t="shared" si="248"/>
        <v>126.1</v>
      </c>
      <c r="E1230" s="42">
        <f t="shared" si="248"/>
        <v>220.291</v>
      </c>
      <c r="F1230" s="42">
        <f t="shared" si="248"/>
        <v>0</v>
      </c>
      <c r="G1230" s="42">
        <v>0</v>
      </c>
      <c r="H1230" s="42">
        <f t="shared" si="248"/>
        <v>0</v>
      </c>
      <c r="I1230" s="42">
        <v>0</v>
      </c>
      <c r="J1230" s="292"/>
    </row>
    <row r="1231" spans="1:10" s="30" customFormat="1" ht="66" customHeight="1">
      <c r="A1231" s="26">
        <v>782</v>
      </c>
      <c r="B1231" s="27" t="s">
        <v>473</v>
      </c>
      <c r="C1231" s="292">
        <f t="shared" ref="C1231:H1231" si="249">SUM(C1233:C1234)</f>
        <v>386.12</v>
      </c>
      <c r="D1231" s="292">
        <f t="shared" si="249"/>
        <v>91.045000000000002</v>
      </c>
      <c r="E1231" s="292">
        <f t="shared" si="249"/>
        <v>262.69100000000003</v>
      </c>
      <c r="F1231" s="292">
        <f t="shared" si="249"/>
        <v>16.192</v>
      </c>
      <c r="G1231" s="292">
        <f t="shared" si="249"/>
        <v>16.192</v>
      </c>
      <c r="H1231" s="292">
        <f t="shared" si="249"/>
        <v>0</v>
      </c>
      <c r="I1231" s="292">
        <v>100</v>
      </c>
      <c r="J1231" s="292"/>
    </row>
    <row r="1232" spans="1:10" s="30" customFormat="1">
      <c r="A1232" s="26">
        <v>783</v>
      </c>
      <c r="B1232" s="294" t="s">
        <v>187</v>
      </c>
      <c r="C1232" s="292">
        <f t="shared" ref="C1232:C1257" si="250">SUM(D1232:H1232)</f>
        <v>0</v>
      </c>
      <c r="D1232" s="292"/>
      <c r="E1232" s="292"/>
      <c r="F1232" s="292"/>
      <c r="G1232" s="292"/>
      <c r="H1232" s="292"/>
      <c r="I1232" s="292"/>
      <c r="J1232" s="292"/>
    </row>
    <row r="1233" spans="1:10" s="30" customFormat="1">
      <c r="A1233" s="26">
        <v>784</v>
      </c>
      <c r="B1233" s="294" t="s">
        <v>38</v>
      </c>
      <c r="C1233" s="292">
        <f t="shared" si="250"/>
        <v>241.32400000000001</v>
      </c>
      <c r="D1233" s="292">
        <v>51.04</v>
      </c>
      <c r="E1233" s="292">
        <v>157.9</v>
      </c>
      <c r="F1233" s="292">
        <v>16.192</v>
      </c>
      <c r="G1233" s="292">
        <v>16.192</v>
      </c>
      <c r="H1233" s="292">
        <v>0</v>
      </c>
      <c r="I1233" s="292">
        <v>100</v>
      </c>
      <c r="J1233" s="292"/>
    </row>
    <row r="1234" spans="1:10" s="30" customFormat="1">
      <c r="A1234" s="26">
        <v>785</v>
      </c>
      <c r="B1234" s="294" t="s">
        <v>37</v>
      </c>
      <c r="C1234" s="292">
        <f t="shared" si="250"/>
        <v>144.79599999999999</v>
      </c>
      <c r="D1234" s="292">
        <v>40.005000000000003</v>
      </c>
      <c r="E1234" s="292">
        <v>104.791</v>
      </c>
      <c r="F1234" s="292">
        <v>0</v>
      </c>
      <c r="G1234" s="292">
        <v>0</v>
      </c>
      <c r="H1234" s="292">
        <v>0</v>
      </c>
      <c r="I1234" s="292"/>
      <c r="J1234" s="292"/>
    </row>
    <row r="1235" spans="1:10" s="30" customFormat="1" ht="76.5">
      <c r="A1235" s="26">
        <v>786</v>
      </c>
      <c r="B1235" s="182" t="s">
        <v>535</v>
      </c>
      <c r="C1235" s="292">
        <f>SUM(D1235:I1235)</f>
        <v>144.51999999999998</v>
      </c>
      <c r="D1235" s="292">
        <f>SUM(D1237:D1238)</f>
        <v>15.02</v>
      </c>
      <c r="E1235" s="292">
        <f>SUM(E1237:E1238)</f>
        <v>47</v>
      </c>
      <c r="F1235" s="292">
        <f>SUM(F1237:F1238)</f>
        <v>4</v>
      </c>
      <c r="G1235" s="292">
        <f>SUM(G1237:G1238)</f>
        <v>5</v>
      </c>
      <c r="H1235" s="292">
        <f>SUM(H1237:H1238)</f>
        <v>3.5</v>
      </c>
      <c r="I1235" s="291">
        <v>70</v>
      </c>
      <c r="J1235" s="291"/>
    </row>
    <row r="1236" spans="1:10" s="30" customFormat="1">
      <c r="A1236" s="26">
        <v>787</v>
      </c>
      <c r="B1236" s="294" t="s">
        <v>187</v>
      </c>
      <c r="C1236" s="292">
        <f t="shared" si="250"/>
        <v>0</v>
      </c>
      <c r="D1236" s="292"/>
      <c r="E1236" s="292"/>
      <c r="F1236" s="292"/>
      <c r="G1236" s="292"/>
      <c r="H1236" s="292"/>
      <c r="I1236" s="292"/>
      <c r="J1236" s="292"/>
    </row>
    <row r="1237" spans="1:10" s="30" customFormat="1">
      <c r="A1237" s="26">
        <v>788</v>
      </c>
      <c r="B1237" s="294" t="s">
        <v>87</v>
      </c>
      <c r="C1237" s="292">
        <f>SUM(D1237:I1237)</f>
        <v>144.51999999999998</v>
      </c>
      <c r="D1237" s="292">
        <v>15.02</v>
      </c>
      <c r="E1237" s="292">
        <v>47</v>
      </c>
      <c r="F1237" s="292">
        <v>4</v>
      </c>
      <c r="G1237" s="292">
        <v>5</v>
      </c>
      <c r="H1237" s="292">
        <v>3.5</v>
      </c>
      <c r="I1237" s="292">
        <v>70</v>
      </c>
      <c r="J1237" s="292"/>
    </row>
    <row r="1238" spans="1:10" s="30" customFormat="1">
      <c r="A1238" s="26">
        <v>789</v>
      </c>
      <c r="B1238" s="294" t="s">
        <v>37</v>
      </c>
      <c r="C1238" s="292">
        <f t="shared" si="250"/>
        <v>0</v>
      </c>
      <c r="D1238" s="292"/>
      <c r="E1238" s="292"/>
      <c r="F1238" s="292"/>
      <c r="G1238" s="292"/>
      <c r="H1238" s="292"/>
      <c r="I1238" s="292"/>
      <c r="J1238" s="292"/>
    </row>
    <row r="1239" spans="1:10" s="30" customFormat="1" ht="30.75" customHeight="1">
      <c r="A1239" s="26">
        <v>790</v>
      </c>
      <c r="B1239" s="27" t="s">
        <v>536</v>
      </c>
      <c r="C1239" s="292">
        <f t="shared" ref="C1239:G1239" si="251">SUM(C1241:C1242)</f>
        <v>179.01999999999998</v>
      </c>
      <c r="D1239" s="292">
        <f t="shared" si="251"/>
        <v>17.82</v>
      </c>
      <c r="E1239" s="292">
        <f t="shared" si="251"/>
        <v>19.600000000000001</v>
      </c>
      <c r="F1239" s="292">
        <f t="shared" si="251"/>
        <v>21</v>
      </c>
      <c r="G1239" s="292">
        <f t="shared" si="251"/>
        <v>22.8</v>
      </c>
      <c r="H1239" s="292">
        <v>22.8</v>
      </c>
      <c r="I1239" s="292">
        <v>75</v>
      </c>
      <c r="J1239" s="292"/>
    </row>
    <row r="1240" spans="1:10" s="30" customFormat="1">
      <c r="A1240" s="26">
        <v>791</v>
      </c>
      <c r="B1240" s="294" t="s">
        <v>188</v>
      </c>
      <c r="C1240" s="292">
        <f t="shared" si="250"/>
        <v>0</v>
      </c>
      <c r="D1240" s="292"/>
      <c r="E1240" s="292"/>
      <c r="F1240" s="292"/>
      <c r="G1240" s="292"/>
      <c r="H1240" s="292"/>
      <c r="I1240" s="292"/>
      <c r="J1240" s="292"/>
    </row>
    <row r="1241" spans="1:10" s="30" customFormat="1">
      <c r="A1241" s="26">
        <v>792</v>
      </c>
      <c r="B1241" s="294" t="s">
        <v>87</v>
      </c>
      <c r="C1241" s="292">
        <f>SUM(D1241:I1241)</f>
        <v>179.01999999999998</v>
      </c>
      <c r="D1241" s="292">
        <v>17.82</v>
      </c>
      <c r="E1241" s="292">
        <v>19.600000000000001</v>
      </c>
      <c r="F1241" s="292">
        <v>21</v>
      </c>
      <c r="G1241" s="292">
        <v>22.8</v>
      </c>
      <c r="H1241" s="292">
        <v>22.8</v>
      </c>
      <c r="I1241" s="292">
        <v>75</v>
      </c>
      <c r="J1241" s="292"/>
    </row>
    <row r="1242" spans="1:10" s="30" customFormat="1">
      <c r="A1242" s="26">
        <v>793</v>
      </c>
      <c r="B1242" s="294" t="s">
        <v>37</v>
      </c>
      <c r="C1242" s="292">
        <f t="shared" si="250"/>
        <v>0</v>
      </c>
      <c r="D1242" s="292"/>
      <c r="E1242" s="292"/>
      <c r="F1242" s="292"/>
      <c r="G1242" s="292"/>
      <c r="H1242" s="292"/>
      <c r="I1242" s="292"/>
      <c r="J1242" s="292"/>
    </row>
    <row r="1243" spans="1:10" s="30" customFormat="1" hidden="1">
      <c r="A1243" s="26">
        <v>794</v>
      </c>
      <c r="B1243" s="294" t="s">
        <v>346</v>
      </c>
      <c r="C1243" s="292"/>
      <c r="D1243" s="292"/>
      <c r="E1243" s="292"/>
      <c r="F1243" s="292"/>
      <c r="G1243" s="292"/>
      <c r="H1243" s="292"/>
      <c r="I1243" s="292"/>
      <c r="J1243" s="292"/>
    </row>
    <row r="1244" spans="1:10" s="30" customFormat="1" ht="63.75">
      <c r="A1244" s="26">
        <v>794</v>
      </c>
      <c r="B1244" s="27" t="s">
        <v>537</v>
      </c>
      <c r="C1244" s="292">
        <f t="shared" si="250"/>
        <v>38.32</v>
      </c>
      <c r="D1244" s="87"/>
      <c r="E1244" s="87">
        <v>28.32</v>
      </c>
      <c r="F1244" s="87">
        <v>5</v>
      </c>
      <c r="G1244" s="87">
        <v>5</v>
      </c>
      <c r="H1244" s="87">
        <v>0</v>
      </c>
      <c r="I1244" s="87">
        <v>0</v>
      </c>
      <c r="J1244" s="41"/>
    </row>
    <row r="1245" spans="1:10" s="30" customFormat="1">
      <c r="A1245" s="26">
        <v>795.2</v>
      </c>
      <c r="B1245" s="294" t="s">
        <v>188</v>
      </c>
      <c r="C1245" s="292">
        <f t="shared" si="250"/>
        <v>0</v>
      </c>
      <c r="D1245" s="292"/>
      <c r="E1245" s="185"/>
      <c r="F1245" s="185"/>
      <c r="G1245" s="185"/>
      <c r="H1245" s="185"/>
      <c r="I1245" s="185"/>
      <c r="J1245" s="292"/>
    </row>
    <row r="1246" spans="1:10" s="30" customFormat="1">
      <c r="A1246" s="26">
        <v>796</v>
      </c>
      <c r="B1246" s="294" t="s">
        <v>87</v>
      </c>
      <c r="C1246" s="292">
        <f>SUM(D1246:I1246)</f>
        <v>38.32</v>
      </c>
      <c r="D1246" s="292"/>
      <c r="E1246" s="292">
        <v>28.32</v>
      </c>
      <c r="F1246" s="292">
        <v>5</v>
      </c>
      <c r="G1246" s="292">
        <v>5</v>
      </c>
      <c r="H1246" s="292">
        <v>0</v>
      </c>
      <c r="I1246" s="292">
        <v>0</v>
      </c>
      <c r="J1246" s="292"/>
    </row>
    <row r="1247" spans="1:10" s="30" customFormat="1">
      <c r="A1247" s="26">
        <v>796.8</v>
      </c>
      <c r="B1247" s="294" t="s">
        <v>37</v>
      </c>
      <c r="C1247" s="292">
        <f t="shared" si="250"/>
        <v>0</v>
      </c>
      <c r="D1247" s="292"/>
      <c r="E1247" s="292"/>
      <c r="F1247" s="292"/>
      <c r="G1247" s="292"/>
      <c r="H1247" s="292"/>
      <c r="I1247" s="292"/>
      <c r="J1247" s="292"/>
    </row>
    <row r="1248" spans="1:10" s="30" customFormat="1" ht="68.25" customHeight="1">
      <c r="A1248" s="26"/>
      <c r="B1248" s="27" t="s">
        <v>538</v>
      </c>
      <c r="C1248" s="292">
        <f>SUM(D1248:I1248)</f>
        <v>570.20000000000005</v>
      </c>
      <c r="D1248" s="292">
        <v>95.2</v>
      </c>
      <c r="E1248" s="292">
        <v>95.2</v>
      </c>
      <c r="F1248" s="292">
        <v>95.2</v>
      </c>
      <c r="G1248" s="292">
        <v>95.2</v>
      </c>
      <c r="H1248" s="292">
        <v>92.4</v>
      </c>
      <c r="I1248" s="292">
        <v>97</v>
      </c>
      <c r="J1248" s="292"/>
    </row>
    <row r="1249" spans="1:10" s="30" customFormat="1">
      <c r="A1249" s="26">
        <v>799</v>
      </c>
      <c r="B1249" s="294" t="s">
        <v>187</v>
      </c>
      <c r="C1249" s="292">
        <f t="shared" si="250"/>
        <v>0</v>
      </c>
      <c r="D1249" s="292"/>
      <c r="E1249" s="292"/>
      <c r="F1249" s="292"/>
      <c r="G1249" s="292"/>
      <c r="H1249" s="292"/>
      <c r="I1249" s="292"/>
      <c r="J1249" s="292"/>
    </row>
    <row r="1250" spans="1:10" s="30" customFormat="1">
      <c r="A1250" s="26">
        <v>800</v>
      </c>
      <c r="B1250" s="294" t="s">
        <v>87</v>
      </c>
      <c r="C1250" s="292">
        <f>SUM(D1250:I1250)</f>
        <v>570.1</v>
      </c>
      <c r="D1250" s="292">
        <v>95.2</v>
      </c>
      <c r="E1250" s="292">
        <v>95.2</v>
      </c>
      <c r="F1250" s="292">
        <v>95.2</v>
      </c>
      <c r="G1250" s="292">
        <v>95.2</v>
      </c>
      <c r="H1250" s="292">
        <v>92.4</v>
      </c>
      <c r="I1250" s="292">
        <v>96.9</v>
      </c>
      <c r="J1250" s="292"/>
    </row>
    <row r="1251" spans="1:10" s="30" customFormat="1">
      <c r="A1251" s="26">
        <v>801.26666666666699</v>
      </c>
      <c r="B1251" s="294" t="s">
        <v>37</v>
      </c>
      <c r="C1251" s="292">
        <f t="shared" si="250"/>
        <v>0</v>
      </c>
      <c r="D1251" s="292"/>
      <c r="E1251" s="292"/>
      <c r="F1251" s="292"/>
      <c r="G1251" s="292"/>
      <c r="H1251" s="292"/>
      <c r="I1251" s="292"/>
      <c r="J1251" s="292"/>
    </row>
    <row r="1252" spans="1:10" s="30" customFormat="1" ht="38.25">
      <c r="A1252" s="26">
        <v>802.46666666666704</v>
      </c>
      <c r="B1252" s="27" t="s">
        <v>539</v>
      </c>
      <c r="C1252" s="292">
        <f>SUM(D1252:I1252)</f>
        <v>238.12</v>
      </c>
      <c r="D1252" s="292">
        <v>12.12</v>
      </c>
      <c r="E1252" s="292">
        <v>10</v>
      </c>
      <c r="F1252" s="292">
        <v>0</v>
      </c>
      <c r="G1252" s="292">
        <v>58</v>
      </c>
      <c r="H1252" s="292">
        <v>58</v>
      </c>
      <c r="I1252" s="292">
        <v>100</v>
      </c>
      <c r="J1252" s="292"/>
    </row>
    <row r="1253" spans="1:10" s="30" customFormat="1">
      <c r="A1253" s="26">
        <v>803</v>
      </c>
      <c r="B1253" s="294" t="s">
        <v>187</v>
      </c>
      <c r="C1253" s="292">
        <f t="shared" si="250"/>
        <v>0</v>
      </c>
      <c r="D1253" s="292"/>
      <c r="E1253" s="292"/>
      <c r="F1253" s="292"/>
      <c r="G1253" s="292"/>
      <c r="H1253" s="292"/>
      <c r="I1253" s="292"/>
      <c r="J1253" s="292"/>
    </row>
    <row r="1254" spans="1:10" s="30" customFormat="1">
      <c r="A1254" s="26">
        <v>804</v>
      </c>
      <c r="B1254" s="294" t="s">
        <v>38</v>
      </c>
      <c r="C1254" s="292">
        <f>SUM(D1254:I1254)</f>
        <v>238.12</v>
      </c>
      <c r="D1254" s="292">
        <v>12.12</v>
      </c>
      <c r="E1254" s="292">
        <v>10</v>
      </c>
      <c r="F1254" s="292">
        <v>0</v>
      </c>
      <c r="G1254" s="292">
        <v>58</v>
      </c>
      <c r="H1254" s="292">
        <v>58</v>
      </c>
      <c r="I1254" s="292">
        <v>100</v>
      </c>
      <c r="J1254" s="292"/>
    </row>
    <row r="1255" spans="1:10" s="30" customFormat="1">
      <c r="A1255" s="26">
        <v>805</v>
      </c>
      <c r="B1255" s="294" t="s">
        <v>37</v>
      </c>
      <c r="C1255" s="292">
        <f t="shared" si="250"/>
        <v>0</v>
      </c>
      <c r="D1255" s="292"/>
      <c r="E1255" s="292"/>
      <c r="F1255" s="292"/>
      <c r="G1255" s="292"/>
      <c r="H1255" s="292"/>
      <c r="I1255" s="292"/>
      <c r="J1255" s="292"/>
    </row>
    <row r="1256" spans="1:10" s="30" customFormat="1" ht="76.5">
      <c r="A1256" s="26">
        <v>805.76666666666699</v>
      </c>
      <c r="B1256" s="27" t="s">
        <v>540</v>
      </c>
      <c r="C1256" s="292">
        <f>SUM(D1256:I1256)</f>
        <v>167.13799999999998</v>
      </c>
      <c r="D1256" s="292">
        <v>45</v>
      </c>
      <c r="E1256" s="292">
        <v>44.73</v>
      </c>
      <c r="F1256" s="292">
        <v>34.207999999999998</v>
      </c>
      <c r="G1256" s="292">
        <v>43.2</v>
      </c>
      <c r="H1256" s="292">
        <v>0</v>
      </c>
      <c r="I1256" s="292">
        <v>0</v>
      </c>
      <c r="J1256" s="292"/>
    </row>
    <row r="1257" spans="1:10" s="30" customFormat="1">
      <c r="A1257" s="26">
        <v>806.62666666666598</v>
      </c>
      <c r="B1257" s="294" t="s">
        <v>187</v>
      </c>
      <c r="C1257" s="292">
        <f t="shared" si="250"/>
        <v>0</v>
      </c>
      <c r="D1257" s="292"/>
      <c r="E1257" s="292"/>
      <c r="F1257" s="292"/>
      <c r="G1257" s="292"/>
      <c r="H1257" s="292"/>
      <c r="I1257" s="292"/>
      <c r="J1257" s="292"/>
    </row>
    <row r="1258" spans="1:10" s="30" customFormat="1">
      <c r="A1258" s="26">
        <v>808</v>
      </c>
      <c r="B1258" s="294" t="s">
        <v>87</v>
      </c>
      <c r="C1258" s="292">
        <f>SUM(D1258:I1258)</f>
        <v>167.13799999999998</v>
      </c>
      <c r="D1258" s="292">
        <v>45</v>
      </c>
      <c r="E1258" s="292">
        <v>44.73</v>
      </c>
      <c r="F1258" s="292">
        <v>34.207999999999998</v>
      </c>
      <c r="G1258" s="292">
        <v>43.2</v>
      </c>
      <c r="H1258" s="292">
        <v>0</v>
      </c>
      <c r="I1258" s="292">
        <v>0</v>
      </c>
      <c r="J1258" s="292"/>
    </row>
    <row r="1259" spans="1:10" s="30" customFormat="1">
      <c r="A1259" s="26">
        <v>809.03111111111104</v>
      </c>
      <c r="B1259" s="294" t="s">
        <v>37</v>
      </c>
      <c r="C1259" s="292"/>
      <c r="D1259" s="292"/>
      <c r="E1259" s="292"/>
      <c r="F1259" s="292"/>
      <c r="G1259" s="292"/>
      <c r="H1259" s="292"/>
      <c r="I1259" s="292"/>
      <c r="J1259" s="292"/>
    </row>
    <row r="1260" spans="1:10" s="30" customFormat="1" ht="89.25">
      <c r="A1260" s="26">
        <v>810.14777777777704</v>
      </c>
      <c r="B1260" s="27" t="s">
        <v>541</v>
      </c>
      <c r="C1260" s="292">
        <f>SUM(C1261:C1262)</f>
        <v>144.94999999999999</v>
      </c>
      <c r="D1260" s="292">
        <v>15</v>
      </c>
      <c r="E1260" s="292">
        <v>31.75</v>
      </c>
      <c r="F1260" s="292">
        <v>15</v>
      </c>
      <c r="G1260" s="292">
        <v>58.8</v>
      </c>
      <c r="H1260" s="292">
        <v>24.4</v>
      </c>
      <c r="I1260" s="292">
        <v>0</v>
      </c>
      <c r="J1260" s="292"/>
    </row>
    <row r="1261" spans="1:10" s="30" customFormat="1">
      <c r="A1261" s="26">
        <v>811.26444444444405</v>
      </c>
      <c r="B1261" s="294" t="s">
        <v>187</v>
      </c>
      <c r="C1261" s="292"/>
      <c r="D1261" s="292"/>
      <c r="E1261" s="292"/>
      <c r="F1261" s="292"/>
      <c r="G1261" s="292"/>
      <c r="H1261" s="292"/>
      <c r="I1261" s="292"/>
      <c r="J1261" s="292"/>
    </row>
    <row r="1262" spans="1:10" s="30" customFormat="1">
      <c r="A1262" s="26">
        <v>812.38111111111004</v>
      </c>
      <c r="B1262" s="294" t="s">
        <v>87</v>
      </c>
      <c r="C1262" s="292">
        <f>SUM(D1262:I1262)</f>
        <v>144.94999999999999</v>
      </c>
      <c r="D1262" s="292">
        <v>15</v>
      </c>
      <c r="E1262" s="292">
        <v>31.75</v>
      </c>
      <c r="F1262" s="292">
        <v>15</v>
      </c>
      <c r="G1262" s="292">
        <v>58.8</v>
      </c>
      <c r="H1262" s="292">
        <v>24.4</v>
      </c>
      <c r="I1262" s="292">
        <v>0</v>
      </c>
      <c r="J1262" s="292"/>
    </row>
    <row r="1263" spans="1:10" s="30" customFormat="1">
      <c r="A1263" s="26">
        <v>813.49777777777695</v>
      </c>
      <c r="B1263" s="294" t="s">
        <v>37</v>
      </c>
      <c r="C1263" s="292"/>
      <c r="D1263" s="292"/>
      <c r="E1263" s="292"/>
      <c r="F1263" s="292"/>
      <c r="G1263" s="292"/>
      <c r="H1263" s="292"/>
      <c r="I1263" s="292"/>
      <c r="J1263" s="292"/>
    </row>
    <row r="1264" spans="1:10" s="30" customFormat="1" ht="51">
      <c r="A1264" s="26">
        <v>814</v>
      </c>
      <c r="B1264" s="27" t="s">
        <v>542</v>
      </c>
      <c r="C1264" s="292">
        <f t="shared" ref="C1264:I1264" si="252">SUM(C1266:C1267)</f>
        <v>707.495</v>
      </c>
      <c r="D1264" s="292">
        <f t="shared" si="252"/>
        <v>128.095</v>
      </c>
      <c r="E1264" s="292">
        <f t="shared" si="252"/>
        <v>165</v>
      </c>
      <c r="F1264" s="292">
        <f t="shared" si="252"/>
        <v>74.400000000000006</v>
      </c>
      <c r="G1264" s="292">
        <f t="shared" si="252"/>
        <v>120</v>
      </c>
      <c r="H1264" s="292">
        <v>120</v>
      </c>
      <c r="I1264" s="292">
        <f t="shared" si="252"/>
        <v>100</v>
      </c>
      <c r="J1264" s="292"/>
    </row>
    <row r="1265" spans="1:10" s="30" customFormat="1">
      <c r="A1265" s="26">
        <v>815</v>
      </c>
      <c r="B1265" s="294" t="s">
        <v>187</v>
      </c>
      <c r="C1265" s="292"/>
      <c r="D1265" s="292"/>
      <c r="E1265" s="292"/>
      <c r="F1265" s="292"/>
      <c r="G1265" s="292"/>
      <c r="H1265" s="292"/>
      <c r="I1265" s="292"/>
      <c r="J1265" s="292"/>
    </row>
    <row r="1266" spans="1:10" s="30" customFormat="1">
      <c r="A1266" s="26">
        <v>816</v>
      </c>
      <c r="B1266" s="294" t="s">
        <v>87</v>
      </c>
      <c r="C1266" s="292">
        <f>SUM(D1266:I1266)</f>
        <v>505.9</v>
      </c>
      <c r="D1266" s="292">
        <v>42</v>
      </c>
      <c r="E1266" s="292">
        <v>49.5</v>
      </c>
      <c r="F1266" s="292">
        <v>74.400000000000006</v>
      </c>
      <c r="G1266" s="292">
        <v>120</v>
      </c>
      <c r="H1266" s="292">
        <v>120</v>
      </c>
      <c r="I1266" s="292">
        <v>100</v>
      </c>
      <c r="J1266" s="292"/>
    </row>
    <row r="1267" spans="1:10" s="30" customFormat="1" ht="16.5" customHeight="1">
      <c r="A1267" s="26">
        <v>817</v>
      </c>
      <c r="B1267" s="294" t="s">
        <v>37</v>
      </c>
      <c r="C1267" s="292">
        <f>SUM(D1267:I1267)</f>
        <v>201.595</v>
      </c>
      <c r="D1267" s="292">
        <v>86.094999999999999</v>
      </c>
      <c r="E1267" s="292">
        <v>115.5</v>
      </c>
      <c r="F1267" s="292">
        <v>0</v>
      </c>
      <c r="G1267" s="292">
        <v>0</v>
      </c>
      <c r="H1267" s="292">
        <v>0</v>
      </c>
      <c r="I1267" s="292">
        <v>0</v>
      </c>
      <c r="J1267" s="292"/>
    </row>
    <row r="1268" spans="1:10" s="30" customFormat="1" ht="34.5" customHeight="1">
      <c r="A1268" s="289">
        <v>818</v>
      </c>
      <c r="B1268" s="375" t="s">
        <v>359</v>
      </c>
      <c r="C1268" s="375"/>
      <c r="D1268" s="375"/>
      <c r="E1268" s="375"/>
      <c r="F1268" s="375"/>
      <c r="G1268" s="375"/>
      <c r="H1268" s="375"/>
      <c r="I1268" s="375"/>
      <c r="J1268" s="375"/>
    </row>
    <row r="1269" spans="1:10" s="6" customFormat="1" ht="25.5">
      <c r="A1269" s="26">
        <v>819</v>
      </c>
      <c r="B1269" s="79" t="s">
        <v>155</v>
      </c>
      <c r="C1269" s="42">
        <f>SUM(C1270:C1273)</f>
        <v>47296</v>
      </c>
      <c r="D1269" s="42">
        <f t="shared" ref="D1269:I1269" si="253">SUM(D1270:D1273)</f>
        <v>9319</v>
      </c>
      <c r="E1269" s="42">
        <f t="shared" si="253"/>
        <v>9576</v>
      </c>
      <c r="F1269" s="42">
        <f>SUM(F1270:F1273)</f>
        <v>9201</v>
      </c>
      <c r="G1269" s="42">
        <f t="shared" si="253"/>
        <v>9500</v>
      </c>
      <c r="H1269" s="42">
        <f t="shared" si="253"/>
        <v>9500</v>
      </c>
      <c r="I1269" s="42">
        <f t="shared" si="253"/>
        <v>100</v>
      </c>
      <c r="J1269" s="80"/>
    </row>
    <row r="1270" spans="1:10" s="6" customFormat="1" ht="13.5">
      <c r="A1270" s="26">
        <v>820</v>
      </c>
      <c r="B1270" s="79" t="s">
        <v>156</v>
      </c>
      <c r="C1270" s="42"/>
      <c r="D1270" s="220"/>
      <c r="E1270" s="220"/>
      <c r="F1270" s="220"/>
      <c r="G1270" s="83"/>
      <c r="H1270" s="83"/>
      <c r="I1270" s="83"/>
      <c r="J1270" s="80"/>
    </row>
    <row r="1271" spans="1:10" s="6" customFormat="1">
      <c r="A1271" s="26">
        <v>821</v>
      </c>
      <c r="B1271" s="79" t="s">
        <v>37</v>
      </c>
      <c r="C1271" s="220">
        <f>SUM(D1334+D1276)</f>
        <v>0</v>
      </c>
      <c r="D1271" s="220">
        <f t="shared" ref="D1271:I1271" si="254">SUM(D1276,D1334)</f>
        <v>0</v>
      </c>
      <c r="E1271" s="220">
        <f t="shared" si="254"/>
        <v>0</v>
      </c>
      <c r="F1271" s="220">
        <f t="shared" si="254"/>
        <v>0</v>
      </c>
      <c r="G1271" s="220">
        <f t="shared" si="254"/>
        <v>0</v>
      </c>
      <c r="H1271" s="220">
        <f t="shared" si="254"/>
        <v>0</v>
      </c>
      <c r="I1271" s="220">
        <f t="shared" si="254"/>
        <v>0</v>
      </c>
      <c r="J1271" s="80"/>
    </row>
    <row r="1272" spans="1:10" s="6" customFormat="1">
      <c r="A1272" s="26">
        <v>822</v>
      </c>
      <c r="B1272" s="79" t="s">
        <v>87</v>
      </c>
      <c r="C1272" s="220">
        <f t="shared" ref="C1272:I1272" si="255">SUM(C1335,C1277)</f>
        <v>47296</v>
      </c>
      <c r="D1272" s="220">
        <f t="shared" si="255"/>
        <v>9319</v>
      </c>
      <c r="E1272" s="220">
        <f t="shared" si="255"/>
        <v>9576</v>
      </c>
      <c r="F1272" s="220">
        <f t="shared" si="255"/>
        <v>9201</v>
      </c>
      <c r="G1272" s="220">
        <f t="shared" si="255"/>
        <v>9500</v>
      </c>
      <c r="H1272" s="220">
        <f t="shared" si="255"/>
        <v>9500</v>
      </c>
      <c r="I1272" s="220">
        <f t="shared" si="255"/>
        <v>100</v>
      </c>
      <c r="J1272" s="80"/>
    </row>
    <row r="1273" spans="1:10" s="6" customFormat="1" ht="15" customHeight="1">
      <c r="A1273" s="26">
        <v>823</v>
      </c>
      <c r="B1273" s="79" t="s">
        <v>157</v>
      </c>
      <c r="C1273" s="186"/>
      <c r="D1273" s="80"/>
      <c r="E1273" s="80"/>
      <c r="F1273" s="80"/>
      <c r="G1273" s="79"/>
      <c r="H1273" s="79"/>
      <c r="I1273" s="79"/>
      <c r="J1273" s="80"/>
    </row>
    <row r="1274" spans="1:10" s="6" customFormat="1" ht="12.75" hidden="1" customHeight="1">
      <c r="A1274" s="26">
        <v>824</v>
      </c>
      <c r="B1274" s="366" t="s">
        <v>158</v>
      </c>
      <c r="C1274" s="366"/>
      <c r="D1274" s="366"/>
      <c r="E1274" s="366"/>
      <c r="F1274" s="366"/>
      <c r="G1274" s="366"/>
      <c r="H1274" s="366"/>
      <c r="I1274" s="366"/>
      <c r="J1274" s="366"/>
    </row>
    <row r="1275" spans="1:10" s="30" customFormat="1" ht="18" hidden="1" customHeight="1">
      <c r="A1275" s="26">
        <v>825</v>
      </c>
      <c r="B1275" s="79" t="s">
        <v>159</v>
      </c>
      <c r="C1275" s="42">
        <f t="shared" ref="C1275:I1275" si="256">SUM(C1276:C1278)</f>
        <v>3428.1</v>
      </c>
      <c r="D1275" s="42">
        <f t="shared" si="256"/>
        <v>1810</v>
      </c>
      <c r="E1275" s="42">
        <f t="shared" si="256"/>
        <v>1500</v>
      </c>
      <c r="F1275" s="42">
        <f t="shared" si="256"/>
        <v>118.1</v>
      </c>
      <c r="G1275" s="42">
        <f t="shared" si="256"/>
        <v>0</v>
      </c>
      <c r="H1275" s="42">
        <f t="shared" si="256"/>
        <v>0</v>
      </c>
      <c r="I1275" s="42">
        <f t="shared" si="256"/>
        <v>0</v>
      </c>
      <c r="J1275" s="80"/>
    </row>
    <row r="1276" spans="1:10" s="30" customFormat="1" hidden="1">
      <c r="A1276" s="26">
        <v>826</v>
      </c>
      <c r="B1276" s="79" t="s">
        <v>37</v>
      </c>
      <c r="C1276" s="220">
        <f>SUM(D1276:I1276)</f>
        <v>0</v>
      </c>
      <c r="D1276" s="220">
        <f t="shared" ref="D1276:I1276" si="257">SUM(D1281)</f>
        <v>0</v>
      </c>
      <c r="E1276" s="220">
        <f t="shared" si="257"/>
        <v>0</v>
      </c>
      <c r="F1276" s="220">
        <v>0</v>
      </c>
      <c r="G1276" s="220">
        <f t="shared" si="257"/>
        <v>0</v>
      </c>
      <c r="H1276" s="220">
        <f t="shared" si="257"/>
        <v>0</v>
      </c>
      <c r="I1276" s="220">
        <f t="shared" si="257"/>
        <v>0</v>
      </c>
      <c r="J1276" s="80"/>
    </row>
    <row r="1277" spans="1:10" s="30" customFormat="1" hidden="1">
      <c r="A1277" s="26">
        <v>827</v>
      </c>
      <c r="B1277" s="79" t="s">
        <v>87</v>
      </c>
      <c r="C1277" s="220">
        <f t="shared" ref="C1277:I1277" si="258">SUM(C1282,C1290)</f>
        <v>3428.1</v>
      </c>
      <c r="D1277" s="220">
        <f t="shared" si="258"/>
        <v>1810</v>
      </c>
      <c r="E1277" s="220">
        <f t="shared" si="258"/>
        <v>1500</v>
      </c>
      <c r="F1277" s="220">
        <f t="shared" si="258"/>
        <v>118.1</v>
      </c>
      <c r="G1277" s="220">
        <f t="shared" si="258"/>
        <v>0</v>
      </c>
      <c r="H1277" s="220">
        <f t="shared" si="258"/>
        <v>0</v>
      </c>
      <c r="I1277" s="220">
        <f t="shared" si="258"/>
        <v>0</v>
      </c>
      <c r="J1277" s="80"/>
    </row>
    <row r="1278" spans="1:10" s="30" customFormat="1" hidden="1">
      <c r="A1278" s="26">
        <v>828</v>
      </c>
      <c r="B1278" s="79" t="s">
        <v>157</v>
      </c>
      <c r="C1278" s="81"/>
      <c r="D1278" s="81"/>
      <c r="E1278" s="81"/>
      <c r="F1278" s="81"/>
      <c r="G1278" s="81"/>
      <c r="H1278" s="81"/>
      <c r="I1278" s="81"/>
      <c r="J1278" s="80"/>
    </row>
    <row r="1279" spans="1:10" s="82" customFormat="1" ht="12.75" hidden="1" customHeight="1">
      <c r="A1279" s="26">
        <v>829</v>
      </c>
      <c r="B1279" s="366" t="s">
        <v>160</v>
      </c>
      <c r="C1279" s="366"/>
      <c r="D1279" s="366"/>
      <c r="E1279" s="366"/>
      <c r="F1279" s="366"/>
      <c r="G1279" s="366"/>
      <c r="H1279" s="366"/>
      <c r="I1279" s="366"/>
      <c r="J1279" s="366"/>
    </row>
    <row r="1280" spans="1:10" s="30" customFormat="1" ht="38.25" hidden="1">
      <c r="A1280" s="26">
        <v>830</v>
      </c>
      <c r="B1280" s="79" t="s">
        <v>448</v>
      </c>
      <c r="C1280" s="218">
        <f>SUM(D1280:H1280)</f>
        <v>0</v>
      </c>
      <c r="D1280" s="27">
        <f t="shared" ref="D1280:I1280" si="259">SUM(D1281:D1283)</f>
        <v>0</v>
      </c>
      <c r="E1280" s="27">
        <f t="shared" si="259"/>
        <v>0</v>
      </c>
      <c r="F1280" s="27">
        <f t="shared" si="259"/>
        <v>0</v>
      </c>
      <c r="G1280" s="27">
        <f t="shared" si="259"/>
        <v>0</v>
      </c>
      <c r="H1280" s="27">
        <f t="shared" si="259"/>
        <v>0</v>
      </c>
      <c r="I1280" s="27">
        <f t="shared" si="259"/>
        <v>0</v>
      </c>
      <c r="J1280" s="80"/>
    </row>
    <row r="1281" spans="1:10" s="6" customFormat="1" hidden="1">
      <c r="A1281" s="26">
        <v>831</v>
      </c>
      <c r="B1281" s="79" t="s">
        <v>65</v>
      </c>
      <c r="C1281" s="218">
        <f>SUM(D1281:H1281)</f>
        <v>0</v>
      </c>
      <c r="D1281" s="218"/>
      <c r="E1281" s="218">
        <v>0</v>
      </c>
      <c r="F1281" s="218">
        <v>0</v>
      </c>
      <c r="G1281" s="218">
        <v>0</v>
      </c>
      <c r="H1281" s="218">
        <v>0</v>
      </c>
      <c r="I1281" s="218"/>
      <c r="J1281" s="80"/>
    </row>
    <row r="1282" spans="1:10" s="30" customFormat="1" hidden="1">
      <c r="A1282" s="26">
        <v>832</v>
      </c>
      <c r="B1282" s="79" t="s">
        <v>74</v>
      </c>
      <c r="C1282" s="218">
        <f>SUM(D1282:H1282)</f>
        <v>0</v>
      </c>
      <c r="D1282" s="218">
        <v>0</v>
      </c>
      <c r="E1282" s="218">
        <v>0</v>
      </c>
      <c r="F1282" s="218">
        <v>0</v>
      </c>
      <c r="G1282" s="218">
        <v>0</v>
      </c>
      <c r="H1282" s="218">
        <v>0</v>
      </c>
      <c r="I1282" s="218"/>
      <c r="J1282" s="80"/>
    </row>
    <row r="1283" spans="1:10" s="30" customFormat="1" hidden="1">
      <c r="A1283" s="26">
        <v>833</v>
      </c>
      <c r="B1283" s="79" t="s">
        <v>321</v>
      </c>
      <c r="C1283" s="79"/>
      <c r="D1283" s="79"/>
      <c r="E1283" s="79"/>
      <c r="F1283" s="79"/>
      <c r="G1283" s="79"/>
      <c r="H1283" s="79"/>
      <c r="I1283" s="79"/>
      <c r="J1283" s="80"/>
    </row>
    <row r="1284" spans="1:10" s="30" customFormat="1" ht="38.25" hidden="1">
      <c r="A1284" s="26">
        <v>834</v>
      </c>
      <c r="B1284" s="216" t="s">
        <v>483</v>
      </c>
      <c r="C1284" s="79"/>
      <c r="D1284" s="79"/>
      <c r="E1284" s="79"/>
      <c r="F1284" s="79"/>
      <c r="G1284" s="79"/>
      <c r="H1284" s="79"/>
      <c r="I1284" s="79"/>
      <c r="J1284" s="80"/>
    </row>
    <row r="1285" spans="1:10" s="30" customFormat="1" hidden="1">
      <c r="A1285" s="26">
        <v>835</v>
      </c>
      <c r="B1285" s="79" t="s">
        <v>9</v>
      </c>
      <c r="C1285" s="79"/>
      <c r="D1285" s="79"/>
      <c r="E1285" s="79"/>
      <c r="F1285" s="79">
        <v>0</v>
      </c>
      <c r="G1285" s="79"/>
      <c r="H1285" s="79"/>
      <c r="I1285" s="79"/>
      <c r="J1285" s="80"/>
    </row>
    <row r="1286" spans="1:10" s="30" customFormat="1" hidden="1">
      <c r="A1286" s="26">
        <v>836</v>
      </c>
      <c r="B1286" s="79" t="s">
        <v>10</v>
      </c>
      <c r="C1286" s="79"/>
      <c r="D1286" s="79"/>
      <c r="E1286" s="79"/>
      <c r="F1286" s="79">
        <v>0</v>
      </c>
      <c r="G1286" s="79"/>
      <c r="H1286" s="79"/>
      <c r="I1286" s="79"/>
      <c r="J1286" s="80"/>
    </row>
    <row r="1287" spans="1:10" s="82" customFormat="1" ht="12.75" hidden="1" customHeight="1">
      <c r="A1287" s="26">
        <v>837</v>
      </c>
      <c r="B1287" s="366" t="s">
        <v>161</v>
      </c>
      <c r="C1287" s="366"/>
      <c r="D1287" s="366"/>
      <c r="E1287" s="366"/>
      <c r="F1287" s="366"/>
      <c r="G1287" s="366"/>
      <c r="H1287" s="366"/>
      <c r="I1287" s="366"/>
      <c r="J1287" s="366"/>
    </row>
    <row r="1288" spans="1:10" s="30" customFormat="1" ht="25.5" hidden="1">
      <c r="A1288" s="26">
        <v>838</v>
      </c>
      <c r="B1288" s="79" t="s">
        <v>162</v>
      </c>
      <c r="C1288" s="27">
        <f t="shared" ref="C1288:I1288" si="260">SUM(C1290:C1291)</f>
        <v>3428.1</v>
      </c>
      <c r="D1288" s="27">
        <f t="shared" si="260"/>
        <v>1810</v>
      </c>
      <c r="E1288" s="27">
        <f t="shared" si="260"/>
        <v>1500</v>
      </c>
      <c r="F1288" s="27">
        <f t="shared" si="260"/>
        <v>118.1</v>
      </c>
      <c r="G1288" s="27">
        <f t="shared" si="260"/>
        <v>0</v>
      </c>
      <c r="H1288" s="27">
        <f t="shared" si="260"/>
        <v>0</v>
      </c>
      <c r="I1288" s="27">
        <f t="shared" si="260"/>
        <v>0</v>
      </c>
      <c r="J1288" s="80"/>
    </row>
    <row r="1289" spans="1:10" s="30" customFormat="1" ht="13.5" hidden="1">
      <c r="A1289" s="26">
        <v>839</v>
      </c>
      <c r="B1289" s="79" t="s">
        <v>37</v>
      </c>
      <c r="C1289" s="83"/>
      <c r="D1289" s="83"/>
      <c r="E1289" s="83"/>
      <c r="F1289" s="83"/>
      <c r="G1289" s="83"/>
      <c r="H1289" s="83"/>
      <c r="I1289" s="83"/>
      <c r="J1289" s="80"/>
    </row>
    <row r="1290" spans="1:10" s="30" customFormat="1" hidden="1">
      <c r="A1290" s="26">
        <v>840</v>
      </c>
      <c r="B1290" s="79" t="s">
        <v>87</v>
      </c>
      <c r="C1290" s="218">
        <f>SUM(C1294,C1298,C1302,C1310,C1314+C1306+C1318+C1322+C1326+C1330)</f>
        <v>3428.1</v>
      </c>
      <c r="D1290" s="218">
        <f t="shared" ref="D1290:I1290" si="261">SUM(D1294,D1298,D1302,D1310,D1314+D1306+D1318+D1322+D1326+D1330)</f>
        <v>1810</v>
      </c>
      <c r="E1290" s="218">
        <f t="shared" si="261"/>
        <v>1500</v>
      </c>
      <c r="F1290" s="218">
        <f t="shared" si="261"/>
        <v>118.1</v>
      </c>
      <c r="G1290" s="218">
        <v>0</v>
      </c>
      <c r="H1290" s="218">
        <v>0</v>
      </c>
      <c r="I1290" s="218">
        <f t="shared" si="261"/>
        <v>0</v>
      </c>
      <c r="J1290" s="80"/>
    </row>
    <row r="1291" spans="1:10" s="6" customFormat="1" hidden="1">
      <c r="A1291" s="26">
        <v>841</v>
      </c>
      <c r="B1291" s="79" t="s">
        <v>157</v>
      </c>
      <c r="C1291" s="218"/>
      <c r="D1291" s="218"/>
      <c r="E1291" s="218"/>
      <c r="F1291" s="218"/>
      <c r="G1291" s="218"/>
      <c r="H1291" s="218"/>
      <c r="I1291" s="218"/>
      <c r="J1291" s="80"/>
    </row>
    <row r="1292" spans="1:10" s="6" customFormat="1" ht="51" hidden="1">
      <c r="A1292" s="26">
        <v>842</v>
      </c>
      <c r="B1292" s="79" t="s">
        <v>543</v>
      </c>
      <c r="C1292" s="220">
        <f>SUM(C1293:C1295)</f>
        <v>536</v>
      </c>
      <c r="D1292" s="220">
        <f t="shared" ref="D1292:I1292" si="262">SUM(D1293:D1295)</f>
        <v>456.7</v>
      </c>
      <c r="E1292" s="220">
        <f t="shared" si="262"/>
        <v>79.3</v>
      </c>
      <c r="F1292" s="220">
        <f t="shared" si="262"/>
        <v>0</v>
      </c>
      <c r="G1292" s="220">
        <f t="shared" si="262"/>
        <v>0</v>
      </c>
      <c r="H1292" s="220">
        <f t="shared" si="262"/>
        <v>0</v>
      </c>
      <c r="I1292" s="220">
        <f t="shared" si="262"/>
        <v>0</v>
      </c>
      <c r="J1292" s="80"/>
    </row>
    <row r="1293" spans="1:10" s="6" customFormat="1" ht="13.5" hidden="1">
      <c r="A1293" s="26">
        <v>843</v>
      </c>
      <c r="B1293" s="79" t="s">
        <v>9</v>
      </c>
      <c r="C1293" s="83">
        <f>SUM(D1293:H1293)</f>
        <v>0</v>
      </c>
      <c r="D1293" s="83"/>
      <c r="E1293" s="83"/>
      <c r="F1293" s="83"/>
      <c r="G1293" s="83"/>
      <c r="H1293" s="83"/>
      <c r="I1293" s="83"/>
      <c r="J1293" s="80"/>
    </row>
    <row r="1294" spans="1:10" s="6" customFormat="1" hidden="1">
      <c r="A1294" s="26">
        <v>844</v>
      </c>
      <c r="B1294" s="79" t="s">
        <v>10</v>
      </c>
      <c r="C1294" s="218">
        <f t="shared" ref="C1294:C1315" si="263">SUM(D1294:H1294)</f>
        <v>536</v>
      </c>
      <c r="D1294" s="218">
        <v>456.7</v>
      </c>
      <c r="E1294" s="218">
        <v>79.3</v>
      </c>
      <c r="F1294" s="218"/>
      <c r="G1294" s="218"/>
      <c r="H1294" s="218"/>
      <c r="I1294" s="218"/>
      <c r="J1294" s="80"/>
    </row>
    <row r="1295" spans="1:10" s="6" customFormat="1" hidden="1">
      <c r="A1295" s="26">
        <v>845</v>
      </c>
      <c r="B1295" s="79" t="s">
        <v>51</v>
      </c>
      <c r="C1295" s="218">
        <f t="shared" si="263"/>
        <v>0</v>
      </c>
      <c r="D1295" s="218"/>
      <c r="E1295" s="218"/>
      <c r="F1295" s="218"/>
      <c r="G1295" s="218"/>
      <c r="H1295" s="218"/>
      <c r="I1295" s="218"/>
      <c r="J1295" s="80"/>
    </row>
    <row r="1296" spans="1:10" s="6" customFormat="1" ht="25.5" hidden="1">
      <c r="A1296" s="26">
        <v>846</v>
      </c>
      <c r="B1296" s="79" t="s">
        <v>544</v>
      </c>
      <c r="C1296" s="218">
        <f>SUM(C1297:C1299)</f>
        <v>0</v>
      </c>
      <c r="D1296" s="218">
        <f t="shared" ref="D1296:I1296" si="264">SUM(D1297:D1299)</f>
        <v>0</v>
      </c>
      <c r="E1296" s="218">
        <f t="shared" si="264"/>
        <v>0</v>
      </c>
      <c r="F1296" s="218">
        <f t="shared" si="264"/>
        <v>0</v>
      </c>
      <c r="G1296" s="218">
        <f t="shared" si="264"/>
        <v>0</v>
      </c>
      <c r="H1296" s="218">
        <f t="shared" si="264"/>
        <v>0</v>
      </c>
      <c r="I1296" s="218">
        <f t="shared" si="264"/>
        <v>0</v>
      </c>
      <c r="J1296" s="80"/>
    </row>
    <row r="1297" spans="1:10" s="6" customFormat="1" hidden="1">
      <c r="A1297" s="26">
        <v>847</v>
      </c>
      <c r="B1297" s="79" t="s">
        <v>65</v>
      </c>
      <c r="C1297" s="218">
        <f t="shared" si="263"/>
        <v>0</v>
      </c>
      <c r="D1297" s="218"/>
      <c r="E1297" s="218"/>
      <c r="F1297" s="218"/>
      <c r="G1297" s="218"/>
      <c r="H1297" s="218"/>
      <c r="I1297" s="218"/>
      <c r="J1297" s="80"/>
    </row>
    <row r="1298" spans="1:10" s="6" customFormat="1" hidden="1">
      <c r="A1298" s="26">
        <v>848</v>
      </c>
      <c r="B1298" s="79" t="s">
        <v>74</v>
      </c>
      <c r="C1298" s="218">
        <f t="shared" si="263"/>
        <v>0</v>
      </c>
      <c r="D1298" s="218">
        <v>0</v>
      </c>
      <c r="E1298" s="218">
        <v>0</v>
      </c>
      <c r="F1298" s="218">
        <v>0</v>
      </c>
      <c r="G1298" s="218">
        <v>0</v>
      </c>
      <c r="H1298" s="218">
        <v>0</v>
      </c>
      <c r="I1298" s="218"/>
      <c r="J1298" s="80"/>
    </row>
    <row r="1299" spans="1:10" s="6" customFormat="1" hidden="1">
      <c r="A1299" s="26">
        <v>849</v>
      </c>
      <c r="B1299" s="79" t="s">
        <v>321</v>
      </c>
      <c r="C1299" s="218">
        <f t="shared" si="263"/>
        <v>0</v>
      </c>
      <c r="D1299" s="218"/>
      <c r="E1299" s="218"/>
      <c r="F1299" s="218"/>
      <c r="G1299" s="218"/>
      <c r="H1299" s="218"/>
      <c r="I1299" s="218"/>
      <c r="J1299" s="80"/>
    </row>
    <row r="1300" spans="1:10" s="6" customFormat="1" ht="30" hidden="1" customHeight="1">
      <c r="A1300" s="26">
        <v>850</v>
      </c>
      <c r="B1300" s="216" t="s">
        <v>545</v>
      </c>
      <c r="C1300" s="218">
        <f>SUM(C1301:C1303)</f>
        <v>118.1</v>
      </c>
      <c r="D1300" s="218">
        <f t="shared" ref="D1300:I1300" si="265">SUM(D1301:D1303)</f>
        <v>0</v>
      </c>
      <c r="E1300" s="218">
        <f t="shared" si="265"/>
        <v>0</v>
      </c>
      <c r="F1300" s="218">
        <f t="shared" si="265"/>
        <v>118.1</v>
      </c>
      <c r="G1300" s="218">
        <f t="shared" si="265"/>
        <v>0</v>
      </c>
      <c r="H1300" s="218">
        <f t="shared" si="265"/>
        <v>0</v>
      </c>
      <c r="I1300" s="218">
        <f t="shared" si="265"/>
        <v>0</v>
      </c>
      <c r="J1300" s="80"/>
    </row>
    <row r="1301" spans="1:10" s="6" customFormat="1" hidden="1">
      <c r="A1301" s="26">
        <v>851</v>
      </c>
      <c r="B1301" s="79" t="s">
        <v>65</v>
      </c>
      <c r="C1301" s="218">
        <f t="shared" si="263"/>
        <v>0</v>
      </c>
      <c r="D1301" s="218"/>
      <c r="E1301" s="218"/>
      <c r="F1301" s="218"/>
      <c r="G1301" s="218"/>
      <c r="H1301" s="218"/>
      <c r="I1301" s="218"/>
      <c r="J1301" s="80"/>
    </row>
    <row r="1302" spans="1:10" s="6" customFormat="1" hidden="1">
      <c r="A1302" s="26">
        <v>852</v>
      </c>
      <c r="B1302" s="79" t="s">
        <v>74</v>
      </c>
      <c r="C1302" s="218">
        <f t="shared" si="263"/>
        <v>118.1</v>
      </c>
      <c r="D1302" s="218"/>
      <c r="E1302" s="218">
        <v>0</v>
      </c>
      <c r="F1302" s="218">
        <v>118.1</v>
      </c>
      <c r="G1302" s="218"/>
      <c r="H1302" s="218"/>
      <c r="I1302" s="218"/>
      <c r="J1302" s="80"/>
    </row>
    <row r="1303" spans="1:10" s="6" customFormat="1" hidden="1">
      <c r="A1303" s="26">
        <v>853</v>
      </c>
      <c r="B1303" s="79" t="s">
        <v>321</v>
      </c>
      <c r="C1303" s="218">
        <f t="shared" si="263"/>
        <v>0</v>
      </c>
      <c r="D1303" s="218"/>
      <c r="E1303" s="218"/>
      <c r="F1303" s="218"/>
      <c r="G1303" s="218"/>
      <c r="H1303" s="218"/>
      <c r="I1303" s="218"/>
      <c r="J1303" s="80"/>
    </row>
    <row r="1304" spans="1:10" s="30" customFormat="1" ht="18" hidden="1" customHeight="1">
      <c r="A1304" s="26">
        <v>854</v>
      </c>
      <c r="B1304" s="79" t="s">
        <v>546</v>
      </c>
      <c r="C1304" s="218">
        <f>SUM(C1305:C1307)</f>
        <v>0</v>
      </c>
      <c r="D1304" s="218">
        <f t="shared" ref="D1304:I1304" si="266">SUM(D1305:D1307)</f>
        <v>0</v>
      </c>
      <c r="E1304" s="218">
        <f t="shared" si="266"/>
        <v>0</v>
      </c>
      <c r="F1304" s="218">
        <f t="shared" si="266"/>
        <v>0</v>
      </c>
      <c r="G1304" s="218">
        <f t="shared" si="266"/>
        <v>0</v>
      </c>
      <c r="H1304" s="218">
        <f t="shared" si="266"/>
        <v>0</v>
      </c>
      <c r="I1304" s="218">
        <f t="shared" si="266"/>
        <v>0</v>
      </c>
      <c r="J1304" s="80"/>
    </row>
    <row r="1305" spans="1:10" s="30" customFormat="1" hidden="1">
      <c r="A1305" s="26">
        <v>855</v>
      </c>
      <c r="B1305" s="79" t="s">
        <v>65</v>
      </c>
      <c r="C1305" s="218">
        <f t="shared" si="263"/>
        <v>0</v>
      </c>
      <c r="D1305" s="218"/>
      <c r="E1305" s="218"/>
      <c r="F1305" s="218"/>
      <c r="G1305" s="79"/>
      <c r="H1305" s="79"/>
      <c r="I1305" s="79"/>
      <c r="J1305" s="80"/>
    </row>
    <row r="1306" spans="1:10" s="30" customFormat="1" hidden="1">
      <c r="A1306" s="26">
        <v>856</v>
      </c>
      <c r="B1306" s="79" t="s">
        <v>74</v>
      </c>
      <c r="C1306" s="218">
        <f t="shared" si="263"/>
        <v>0</v>
      </c>
      <c r="D1306" s="218"/>
      <c r="E1306" s="218">
        <v>0</v>
      </c>
      <c r="F1306" s="218"/>
      <c r="G1306" s="79">
        <v>0</v>
      </c>
      <c r="H1306" s="79"/>
      <c r="I1306" s="79"/>
      <c r="J1306" s="80"/>
    </row>
    <row r="1307" spans="1:10" s="6" customFormat="1" hidden="1">
      <c r="A1307" s="26">
        <v>857</v>
      </c>
      <c r="B1307" s="79" t="s">
        <v>321</v>
      </c>
      <c r="C1307" s="218">
        <f t="shared" si="263"/>
        <v>0</v>
      </c>
      <c r="D1307" s="218"/>
      <c r="E1307" s="218"/>
      <c r="F1307" s="218"/>
      <c r="G1307" s="79"/>
      <c r="H1307" s="79"/>
      <c r="I1307" s="79"/>
      <c r="J1307" s="80"/>
    </row>
    <row r="1308" spans="1:10" s="6" customFormat="1" ht="40.5" hidden="1" customHeight="1">
      <c r="A1308" s="26">
        <v>858</v>
      </c>
      <c r="B1308" s="79" t="s">
        <v>547</v>
      </c>
      <c r="C1308" s="218">
        <f>SUM(C1309:C1311)</f>
        <v>118</v>
      </c>
      <c r="D1308" s="218">
        <f t="shared" ref="D1308:I1308" si="267">SUM(D1309:D1311)</f>
        <v>98</v>
      </c>
      <c r="E1308" s="218">
        <f t="shared" si="267"/>
        <v>20</v>
      </c>
      <c r="F1308" s="218">
        <f t="shared" si="267"/>
        <v>0</v>
      </c>
      <c r="G1308" s="218">
        <f t="shared" si="267"/>
        <v>0</v>
      </c>
      <c r="H1308" s="218">
        <f t="shared" si="267"/>
        <v>0</v>
      </c>
      <c r="I1308" s="218">
        <f t="shared" si="267"/>
        <v>0</v>
      </c>
      <c r="J1308" s="80"/>
    </row>
    <row r="1309" spans="1:10" s="6" customFormat="1" hidden="1">
      <c r="A1309" s="26">
        <v>859</v>
      </c>
      <c r="B1309" s="79" t="s">
        <v>393</v>
      </c>
      <c r="C1309" s="218">
        <f t="shared" si="263"/>
        <v>0</v>
      </c>
      <c r="D1309" s="218"/>
      <c r="E1309" s="79"/>
      <c r="F1309" s="79"/>
      <c r="G1309" s="79"/>
      <c r="H1309" s="79"/>
      <c r="I1309" s="79"/>
      <c r="J1309" s="80"/>
    </row>
    <row r="1310" spans="1:10" s="6" customFormat="1" hidden="1">
      <c r="A1310" s="26">
        <v>860</v>
      </c>
      <c r="B1310" s="79" t="s">
        <v>10</v>
      </c>
      <c r="C1310" s="218">
        <f t="shared" si="263"/>
        <v>118</v>
      </c>
      <c r="D1310" s="218">
        <v>98</v>
      </c>
      <c r="E1310" s="79">
        <v>20</v>
      </c>
      <c r="F1310" s="79"/>
      <c r="G1310" s="79"/>
      <c r="H1310" s="79"/>
      <c r="I1310" s="79"/>
      <c r="J1310" s="80"/>
    </row>
    <row r="1311" spans="1:10" s="6" customFormat="1" hidden="1">
      <c r="A1311" s="26">
        <v>861</v>
      </c>
      <c r="B1311" s="79" t="s">
        <v>51</v>
      </c>
      <c r="C1311" s="218">
        <f t="shared" si="263"/>
        <v>0</v>
      </c>
      <c r="D1311" s="218"/>
      <c r="E1311" s="79"/>
      <c r="F1311" s="79"/>
      <c r="G1311" s="79"/>
      <c r="H1311" s="79"/>
      <c r="I1311" s="79"/>
      <c r="J1311" s="80"/>
    </row>
    <row r="1312" spans="1:10" s="6" customFormat="1" ht="30.75" hidden="1" customHeight="1">
      <c r="A1312" s="26">
        <v>862</v>
      </c>
      <c r="B1312" s="79" t="s">
        <v>548</v>
      </c>
      <c r="C1312" s="218">
        <f>SUM(C1313:C1315)</f>
        <v>705.3</v>
      </c>
      <c r="D1312" s="218">
        <f t="shared" ref="D1312:I1312" si="268">SUM(D1313:D1315)</f>
        <v>705.3</v>
      </c>
      <c r="E1312" s="218">
        <f t="shared" si="268"/>
        <v>0</v>
      </c>
      <c r="F1312" s="218">
        <f t="shared" si="268"/>
        <v>0</v>
      </c>
      <c r="G1312" s="218">
        <f t="shared" si="268"/>
        <v>0</v>
      </c>
      <c r="H1312" s="218">
        <f t="shared" si="268"/>
        <v>0</v>
      </c>
      <c r="I1312" s="218">
        <f t="shared" si="268"/>
        <v>0</v>
      </c>
      <c r="J1312" s="80"/>
    </row>
    <row r="1313" spans="1:10" s="6" customFormat="1" hidden="1">
      <c r="A1313" s="26">
        <v>863</v>
      </c>
      <c r="B1313" s="79" t="s">
        <v>9</v>
      </c>
      <c r="C1313" s="218">
        <f t="shared" si="263"/>
        <v>0</v>
      </c>
      <c r="D1313" s="218"/>
      <c r="E1313" s="79"/>
      <c r="F1313" s="79"/>
      <c r="G1313" s="79"/>
      <c r="H1313" s="79"/>
      <c r="I1313" s="79"/>
      <c r="J1313" s="80"/>
    </row>
    <row r="1314" spans="1:10" s="6" customFormat="1" hidden="1">
      <c r="A1314" s="26">
        <v>864</v>
      </c>
      <c r="B1314" s="79" t="s">
        <v>10</v>
      </c>
      <c r="C1314" s="218">
        <f t="shared" si="263"/>
        <v>705.3</v>
      </c>
      <c r="D1314" s="218">
        <v>705.3</v>
      </c>
      <c r="E1314" s="79"/>
      <c r="F1314" s="79"/>
      <c r="G1314" s="79"/>
      <c r="H1314" s="79"/>
      <c r="I1314" s="79"/>
      <c r="J1314" s="80"/>
    </row>
    <row r="1315" spans="1:10" s="6" customFormat="1" hidden="1">
      <c r="A1315" s="26">
        <v>865</v>
      </c>
      <c r="B1315" s="79" t="s">
        <v>51</v>
      </c>
      <c r="C1315" s="218">
        <f t="shared" si="263"/>
        <v>0</v>
      </c>
      <c r="D1315" s="218"/>
      <c r="E1315" s="79"/>
      <c r="F1315" s="79"/>
      <c r="G1315" s="79"/>
      <c r="H1315" s="79"/>
      <c r="I1315" s="79"/>
      <c r="J1315" s="80"/>
    </row>
    <row r="1316" spans="1:10" s="6" customFormat="1" ht="25.5" hidden="1">
      <c r="A1316" s="26">
        <v>866</v>
      </c>
      <c r="B1316" s="79" t="s">
        <v>549</v>
      </c>
      <c r="C1316" s="218">
        <f>SUM(C1317:C1319)</f>
        <v>450</v>
      </c>
      <c r="D1316" s="218">
        <f t="shared" ref="D1316:I1316" si="269">SUM(D1317:D1319)</f>
        <v>450</v>
      </c>
      <c r="E1316" s="218">
        <f t="shared" si="269"/>
        <v>0</v>
      </c>
      <c r="F1316" s="218">
        <f t="shared" si="269"/>
        <v>0</v>
      </c>
      <c r="G1316" s="218">
        <f t="shared" si="269"/>
        <v>0</v>
      </c>
      <c r="H1316" s="218">
        <f t="shared" si="269"/>
        <v>0</v>
      </c>
      <c r="I1316" s="218">
        <f t="shared" si="269"/>
        <v>0</v>
      </c>
      <c r="J1316" s="80"/>
    </row>
    <row r="1317" spans="1:10" s="6" customFormat="1" hidden="1">
      <c r="A1317" s="26">
        <v>867</v>
      </c>
      <c r="B1317" s="79" t="s">
        <v>9</v>
      </c>
      <c r="C1317" s="218"/>
      <c r="D1317" s="218"/>
      <c r="E1317" s="79"/>
      <c r="F1317" s="79"/>
      <c r="G1317" s="79"/>
      <c r="H1317" s="79"/>
      <c r="I1317" s="79"/>
      <c r="J1317" s="80"/>
    </row>
    <row r="1318" spans="1:10" s="6" customFormat="1" hidden="1">
      <c r="A1318" s="26">
        <v>868</v>
      </c>
      <c r="B1318" s="79" t="s">
        <v>10</v>
      </c>
      <c r="C1318" s="218">
        <f>SUM(D1318:J1318)</f>
        <v>450</v>
      </c>
      <c r="D1318" s="218">
        <v>450</v>
      </c>
      <c r="E1318" s="79"/>
      <c r="F1318" s="79"/>
      <c r="G1318" s="79"/>
      <c r="H1318" s="79"/>
      <c r="I1318" s="79"/>
      <c r="J1318" s="80"/>
    </row>
    <row r="1319" spans="1:10" s="6" customFormat="1" hidden="1">
      <c r="A1319" s="26">
        <v>869</v>
      </c>
      <c r="B1319" s="79" t="s">
        <v>51</v>
      </c>
      <c r="C1319" s="218"/>
      <c r="D1319" s="218"/>
      <c r="E1319" s="79"/>
      <c r="F1319" s="79"/>
      <c r="G1319" s="79"/>
      <c r="H1319" s="79"/>
      <c r="I1319" s="79"/>
      <c r="J1319" s="80"/>
    </row>
    <row r="1320" spans="1:10" s="6" customFormat="1" ht="15" hidden="1" customHeight="1">
      <c r="A1320" s="26">
        <v>870</v>
      </c>
      <c r="B1320" s="79" t="s">
        <v>550</v>
      </c>
      <c r="C1320" s="218">
        <f>SUM(C1321:C1323)</f>
        <v>100</v>
      </c>
      <c r="D1320" s="218">
        <f t="shared" ref="D1320:I1320" si="270">SUM(D1321:D1323)</f>
        <v>100</v>
      </c>
      <c r="E1320" s="218">
        <f t="shared" si="270"/>
        <v>0</v>
      </c>
      <c r="F1320" s="218">
        <f t="shared" si="270"/>
        <v>0</v>
      </c>
      <c r="G1320" s="218">
        <f t="shared" si="270"/>
        <v>0</v>
      </c>
      <c r="H1320" s="218">
        <f t="shared" si="270"/>
        <v>0</v>
      </c>
      <c r="I1320" s="218">
        <f t="shared" si="270"/>
        <v>0</v>
      </c>
      <c r="J1320" s="80"/>
    </row>
    <row r="1321" spans="1:10" s="6" customFormat="1" hidden="1">
      <c r="A1321" s="26">
        <v>871</v>
      </c>
      <c r="B1321" s="79" t="s">
        <v>9</v>
      </c>
      <c r="C1321" s="218"/>
      <c r="D1321" s="218"/>
      <c r="E1321" s="79"/>
      <c r="F1321" s="79"/>
      <c r="G1321" s="79"/>
      <c r="H1321" s="79"/>
      <c r="I1321" s="79"/>
      <c r="J1321" s="80"/>
    </row>
    <row r="1322" spans="1:10" s="6" customFormat="1" hidden="1">
      <c r="A1322" s="26">
        <v>872</v>
      </c>
      <c r="B1322" s="79" t="s">
        <v>10</v>
      </c>
      <c r="C1322" s="218">
        <f>SUM(D1322:H1322)</f>
        <v>100</v>
      </c>
      <c r="D1322" s="218">
        <v>100</v>
      </c>
      <c r="E1322" s="79"/>
      <c r="F1322" s="79"/>
      <c r="G1322" s="79"/>
      <c r="H1322" s="79"/>
      <c r="I1322" s="79"/>
      <c r="J1322" s="80"/>
    </row>
    <row r="1323" spans="1:10" s="6" customFormat="1" hidden="1">
      <c r="A1323" s="26">
        <v>873</v>
      </c>
      <c r="B1323" s="79" t="s">
        <v>51</v>
      </c>
      <c r="C1323" s="218">
        <f t="shared" ref="C1323:C1331" si="271">SUM(D1323:H1323)</f>
        <v>0</v>
      </c>
      <c r="D1323" s="218"/>
      <c r="E1323" s="79"/>
      <c r="F1323" s="79"/>
      <c r="G1323" s="79"/>
      <c r="H1323" s="79"/>
      <c r="I1323" s="79"/>
      <c r="J1323" s="80"/>
    </row>
    <row r="1324" spans="1:10" s="6" customFormat="1" ht="29.25" hidden="1" customHeight="1">
      <c r="A1324" s="26">
        <v>874</v>
      </c>
      <c r="B1324" s="79" t="s">
        <v>551</v>
      </c>
      <c r="C1324" s="218">
        <f>SUM(C1325:C1327)</f>
        <v>800</v>
      </c>
      <c r="D1324" s="218">
        <f t="shared" ref="D1324:I1324" si="272">SUM(D1325:D1327)</f>
        <v>0</v>
      </c>
      <c r="E1324" s="218">
        <f t="shared" si="272"/>
        <v>800</v>
      </c>
      <c r="F1324" s="218">
        <f t="shared" si="272"/>
        <v>0</v>
      </c>
      <c r="G1324" s="218">
        <f t="shared" si="272"/>
        <v>0</v>
      </c>
      <c r="H1324" s="218">
        <f t="shared" si="272"/>
        <v>0</v>
      </c>
      <c r="I1324" s="218">
        <f t="shared" si="272"/>
        <v>0</v>
      </c>
      <c r="J1324" s="80"/>
    </row>
    <row r="1325" spans="1:10" s="6" customFormat="1" hidden="1">
      <c r="A1325" s="26">
        <v>875</v>
      </c>
      <c r="B1325" s="79" t="s">
        <v>9</v>
      </c>
      <c r="C1325" s="218">
        <f t="shared" si="271"/>
        <v>0</v>
      </c>
      <c r="D1325" s="218"/>
      <c r="E1325" s="79"/>
      <c r="F1325" s="79"/>
      <c r="G1325" s="79"/>
      <c r="H1325" s="79"/>
      <c r="I1325" s="79"/>
      <c r="J1325" s="80"/>
    </row>
    <row r="1326" spans="1:10" s="6" customFormat="1" hidden="1">
      <c r="A1326" s="26">
        <v>876</v>
      </c>
      <c r="B1326" s="79" t="s">
        <v>10</v>
      </c>
      <c r="C1326" s="218">
        <f t="shared" si="271"/>
        <v>800</v>
      </c>
      <c r="D1326" s="218"/>
      <c r="E1326" s="79">
        <v>800</v>
      </c>
      <c r="F1326" s="79"/>
      <c r="G1326" s="79"/>
      <c r="H1326" s="79"/>
      <c r="I1326" s="79"/>
      <c r="J1326" s="80"/>
    </row>
    <row r="1327" spans="1:10" s="6" customFormat="1" hidden="1">
      <c r="A1327" s="26">
        <v>877</v>
      </c>
      <c r="B1327" s="79" t="s">
        <v>51</v>
      </c>
      <c r="C1327" s="218">
        <f t="shared" si="271"/>
        <v>0</v>
      </c>
      <c r="D1327" s="218"/>
      <c r="E1327" s="79"/>
      <c r="F1327" s="79"/>
      <c r="G1327" s="79"/>
      <c r="H1327" s="79"/>
      <c r="I1327" s="79"/>
      <c r="J1327" s="80"/>
    </row>
    <row r="1328" spans="1:10" s="6" customFormat="1" ht="17.25" hidden="1" customHeight="1">
      <c r="A1328" s="26">
        <v>878</v>
      </c>
      <c r="B1328" s="79" t="s">
        <v>552</v>
      </c>
      <c r="C1328" s="218">
        <f>SUM(C1329:C1331)</f>
        <v>600.70000000000005</v>
      </c>
      <c r="D1328" s="218">
        <f t="shared" ref="D1328:I1328" si="273">SUM(D1329:D1331)</f>
        <v>0</v>
      </c>
      <c r="E1328" s="218">
        <f t="shared" si="273"/>
        <v>600.70000000000005</v>
      </c>
      <c r="F1328" s="218">
        <f t="shared" si="273"/>
        <v>0</v>
      </c>
      <c r="G1328" s="218">
        <f t="shared" si="273"/>
        <v>0</v>
      </c>
      <c r="H1328" s="218">
        <f t="shared" si="273"/>
        <v>0</v>
      </c>
      <c r="I1328" s="218">
        <f t="shared" si="273"/>
        <v>0</v>
      </c>
      <c r="J1328" s="80"/>
    </row>
    <row r="1329" spans="1:10" s="6" customFormat="1" hidden="1">
      <c r="A1329" s="26">
        <v>879</v>
      </c>
      <c r="B1329" s="79" t="s">
        <v>9</v>
      </c>
      <c r="C1329" s="218">
        <f t="shared" si="271"/>
        <v>0</v>
      </c>
      <c r="D1329" s="218"/>
      <c r="E1329" s="79"/>
      <c r="F1329" s="79"/>
      <c r="G1329" s="79"/>
      <c r="H1329" s="79"/>
      <c r="I1329" s="79"/>
      <c r="J1329" s="80"/>
    </row>
    <row r="1330" spans="1:10" s="6" customFormat="1" hidden="1">
      <c r="A1330" s="26">
        <v>880</v>
      </c>
      <c r="B1330" s="79" t="s">
        <v>10</v>
      </c>
      <c r="C1330" s="218">
        <f t="shared" si="271"/>
        <v>600.70000000000005</v>
      </c>
      <c r="D1330" s="218"/>
      <c r="E1330" s="79">
        <v>600.70000000000005</v>
      </c>
      <c r="F1330" s="79"/>
      <c r="G1330" s="79"/>
      <c r="H1330" s="79"/>
      <c r="I1330" s="79"/>
      <c r="J1330" s="80"/>
    </row>
    <row r="1331" spans="1:10" s="6" customFormat="1" hidden="1">
      <c r="A1331" s="26">
        <v>881</v>
      </c>
      <c r="B1331" s="79" t="s">
        <v>51</v>
      </c>
      <c r="C1331" s="218">
        <f t="shared" si="271"/>
        <v>0</v>
      </c>
      <c r="D1331" s="218"/>
      <c r="E1331" s="79"/>
      <c r="F1331" s="79"/>
      <c r="G1331" s="79"/>
      <c r="H1331" s="79"/>
      <c r="I1331" s="79"/>
      <c r="J1331" s="80"/>
    </row>
    <row r="1332" spans="1:10" s="6" customFormat="1" ht="12.75" customHeight="1">
      <c r="A1332" s="26">
        <v>882</v>
      </c>
      <c r="B1332" s="367" t="s">
        <v>181</v>
      </c>
      <c r="C1332" s="368"/>
      <c r="D1332" s="368"/>
      <c r="E1332" s="368"/>
      <c r="F1332" s="368"/>
      <c r="G1332" s="368"/>
      <c r="H1332" s="368"/>
      <c r="I1332" s="368"/>
      <c r="J1332" s="369"/>
    </row>
    <row r="1333" spans="1:10" s="6" customFormat="1" ht="25.5">
      <c r="A1333" s="26">
        <v>883</v>
      </c>
      <c r="B1333" s="79" t="s">
        <v>163</v>
      </c>
      <c r="C1333" s="42">
        <f t="shared" ref="C1333:I1333" si="274">SUM(C1334:C1336)</f>
        <v>43867.9</v>
      </c>
      <c r="D1333" s="42">
        <f t="shared" si="274"/>
        <v>7509</v>
      </c>
      <c r="E1333" s="42">
        <f t="shared" si="274"/>
        <v>8076</v>
      </c>
      <c r="F1333" s="42">
        <f t="shared" si="274"/>
        <v>9082.9</v>
      </c>
      <c r="G1333" s="42">
        <f t="shared" si="274"/>
        <v>9500</v>
      </c>
      <c r="H1333" s="42">
        <f t="shared" si="274"/>
        <v>9500</v>
      </c>
      <c r="I1333" s="42">
        <f t="shared" si="274"/>
        <v>100</v>
      </c>
      <c r="J1333" s="80"/>
    </row>
    <row r="1334" spans="1:10" s="6" customFormat="1">
      <c r="A1334" s="26">
        <v>884</v>
      </c>
      <c r="B1334" s="79" t="s">
        <v>37</v>
      </c>
      <c r="C1334" s="220"/>
      <c r="D1334" s="220"/>
      <c r="E1334" s="220"/>
      <c r="F1334" s="220"/>
      <c r="G1334" s="220"/>
      <c r="H1334" s="218"/>
      <c r="I1334" s="218"/>
      <c r="J1334" s="80"/>
    </row>
    <row r="1335" spans="1:10" s="6" customFormat="1" ht="12.75" customHeight="1">
      <c r="A1335" s="26">
        <v>885</v>
      </c>
      <c r="B1335" s="79" t="s">
        <v>87</v>
      </c>
      <c r="C1335" s="220">
        <f>SUM(C1367+C1357+C1361+C1341)</f>
        <v>43867.9</v>
      </c>
      <c r="D1335" s="285">
        <f t="shared" ref="D1335:H1335" si="275">SUM(D1367+D1357+D1361+D1341)</f>
        <v>7509</v>
      </c>
      <c r="E1335" s="285">
        <f t="shared" si="275"/>
        <v>8076</v>
      </c>
      <c r="F1335" s="285">
        <f t="shared" si="275"/>
        <v>9082.9</v>
      </c>
      <c r="G1335" s="285">
        <f t="shared" si="275"/>
        <v>9500</v>
      </c>
      <c r="H1335" s="285">
        <f t="shared" si="275"/>
        <v>9500</v>
      </c>
      <c r="I1335" s="285">
        <v>100</v>
      </c>
      <c r="J1335" s="80"/>
    </row>
    <row r="1336" spans="1:10" s="6" customFormat="1">
      <c r="A1336" s="26">
        <v>886</v>
      </c>
      <c r="B1336" s="79" t="s">
        <v>157</v>
      </c>
      <c r="C1336" s="220"/>
      <c r="D1336" s="220"/>
      <c r="E1336" s="220"/>
      <c r="F1336" s="220"/>
      <c r="G1336" s="220"/>
      <c r="H1336" s="218"/>
      <c r="I1336" s="218"/>
      <c r="J1336" s="80"/>
    </row>
    <row r="1337" spans="1:10" s="6" customFormat="1" ht="14.25" customHeight="1">
      <c r="A1337" s="26">
        <v>887</v>
      </c>
      <c r="B1337" s="216" t="s">
        <v>386</v>
      </c>
      <c r="C1337" s="42">
        <f>SUM(C1338:C1340)</f>
        <v>1118.4000000000001</v>
      </c>
      <c r="D1337" s="42">
        <f t="shared" ref="D1337:I1337" si="276">SUM(D1338:D1340)</f>
        <v>447.4</v>
      </c>
      <c r="E1337" s="42">
        <f>SUM(E1338:E1340)</f>
        <v>300</v>
      </c>
      <c r="F1337" s="42">
        <f>SUM(F1338:F1340)</f>
        <v>371</v>
      </c>
      <c r="G1337" s="42">
        <f t="shared" si="276"/>
        <v>0</v>
      </c>
      <c r="H1337" s="42">
        <f t="shared" si="276"/>
        <v>0</v>
      </c>
      <c r="I1337" s="42">
        <f t="shared" si="276"/>
        <v>0</v>
      </c>
      <c r="J1337" s="80"/>
    </row>
    <row r="1338" spans="1:10" s="6" customFormat="1" ht="13.5">
      <c r="A1338" s="26">
        <v>888</v>
      </c>
      <c r="B1338" s="79" t="s">
        <v>65</v>
      </c>
      <c r="C1338" s="83"/>
      <c r="D1338" s="220"/>
      <c r="E1338" s="220"/>
      <c r="F1338" s="220"/>
      <c r="G1338" s="83"/>
      <c r="H1338" s="83"/>
      <c r="I1338" s="83"/>
      <c r="J1338" s="80"/>
    </row>
    <row r="1339" spans="1:10" s="6" customFormat="1" ht="16.5" customHeight="1">
      <c r="A1339" s="26">
        <v>889</v>
      </c>
      <c r="B1339" s="79" t="s">
        <v>74</v>
      </c>
      <c r="C1339" s="220">
        <f>SUM(D1339:I1339)</f>
        <v>1118.4000000000001</v>
      </c>
      <c r="D1339" s="220">
        <v>447.4</v>
      </c>
      <c r="E1339" s="220">
        <v>300</v>
      </c>
      <c r="F1339" s="220">
        <f>SUM(F1343)</f>
        <v>371</v>
      </c>
      <c r="G1339" s="220">
        <v>0</v>
      </c>
      <c r="H1339" s="220">
        <v>0</v>
      </c>
      <c r="I1339" s="220">
        <v>0</v>
      </c>
      <c r="J1339" s="80"/>
    </row>
    <row r="1340" spans="1:10" s="6" customFormat="1">
      <c r="A1340" s="26">
        <v>890</v>
      </c>
      <c r="B1340" s="79" t="s">
        <v>321</v>
      </c>
      <c r="C1340" s="220">
        <f>SUM(D1340:H1340)</f>
        <v>0</v>
      </c>
      <c r="D1340" s="79"/>
      <c r="E1340" s="79"/>
      <c r="F1340" s="79"/>
      <c r="G1340" s="79"/>
      <c r="H1340" s="79"/>
      <c r="I1340" s="79"/>
      <c r="J1340" s="80"/>
    </row>
    <row r="1341" spans="1:10" s="6" customFormat="1" ht="51">
      <c r="A1341" s="26">
        <v>891</v>
      </c>
      <c r="B1341" s="216" t="s">
        <v>553</v>
      </c>
      <c r="C1341" s="42">
        <f t="shared" ref="C1341:I1341" si="277">SUM(C1342:C1344)</f>
        <v>2392</v>
      </c>
      <c r="D1341" s="42">
        <f t="shared" si="277"/>
        <v>795</v>
      </c>
      <c r="E1341" s="42">
        <f t="shared" si="277"/>
        <v>426</v>
      </c>
      <c r="F1341" s="42">
        <f t="shared" si="277"/>
        <v>371</v>
      </c>
      <c r="G1341" s="42">
        <f t="shared" si="277"/>
        <v>350</v>
      </c>
      <c r="H1341" s="42">
        <f t="shared" si="277"/>
        <v>350</v>
      </c>
      <c r="I1341" s="42">
        <f t="shared" si="277"/>
        <v>100</v>
      </c>
      <c r="J1341" s="80"/>
    </row>
    <row r="1342" spans="1:10" s="6" customFormat="1" ht="13.5">
      <c r="A1342" s="26">
        <v>892</v>
      </c>
      <c r="B1342" s="79" t="s">
        <v>65</v>
      </c>
      <c r="C1342" s="220">
        <f>SUM(D1342:H1342)</f>
        <v>0</v>
      </c>
      <c r="D1342" s="218"/>
      <c r="E1342" s="218"/>
      <c r="F1342" s="220"/>
      <c r="G1342" s="83"/>
      <c r="H1342" s="83"/>
      <c r="I1342" s="83"/>
      <c r="J1342" s="80"/>
    </row>
    <row r="1343" spans="1:10" s="6" customFormat="1">
      <c r="A1343" s="26">
        <v>893</v>
      </c>
      <c r="B1343" s="79" t="s">
        <v>74</v>
      </c>
      <c r="C1343" s="220">
        <f>SUM(D1343:I1343)</f>
        <v>2392</v>
      </c>
      <c r="D1343" s="218">
        <v>795</v>
      </c>
      <c r="E1343" s="218">
        <v>426</v>
      </c>
      <c r="F1343" s="220">
        <v>371</v>
      </c>
      <c r="G1343" s="218">
        <v>350</v>
      </c>
      <c r="H1343" s="218">
        <v>350</v>
      </c>
      <c r="I1343" s="218">
        <v>100</v>
      </c>
      <c r="J1343" s="80"/>
    </row>
    <row r="1344" spans="1:10" s="6" customFormat="1">
      <c r="A1344" s="26">
        <v>894</v>
      </c>
      <c r="B1344" s="79" t="s">
        <v>321</v>
      </c>
      <c r="C1344" s="220">
        <f>SUM(D1344:H1344)</f>
        <v>0</v>
      </c>
      <c r="D1344" s="79"/>
      <c r="E1344" s="79"/>
      <c r="F1344" s="79"/>
      <c r="G1344" s="79"/>
      <c r="H1344" s="79"/>
      <c r="I1344" s="79"/>
      <c r="J1344" s="80"/>
    </row>
    <row r="1345" spans="1:10" s="6" customFormat="1" ht="63.75" hidden="1">
      <c r="A1345" s="26">
        <v>895</v>
      </c>
      <c r="B1345" s="240" t="s">
        <v>605</v>
      </c>
      <c r="C1345" s="220">
        <f>SUM(C1346:C1348)</f>
        <v>618.4</v>
      </c>
      <c r="D1345" s="220">
        <f t="shared" ref="D1345:I1345" si="278">SUM(D1346:D1348)</f>
        <v>447.4</v>
      </c>
      <c r="E1345" s="220">
        <f t="shared" si="278"/>
        <v>126</v>
      </c>
      <c r="F1345" s="220">
        <f t="shared" si="278"/>
        <v>45</v>
      </c>
      <c r="G1345" s="220">
        <f t="shared" si="278"/>
        <v>0</v>
      </c>
      <c r="H1345" s="220">
        <f t="shared" si="278"/>
        <v>0</v>
      </c>
      <c r="I1345" s="220">
        <f t="shared" si="278"/>
        <v>0</v>
      </c>
      <c r="J1345" s="80"/>
    </row>
    <row r="1346" spans="1:10" s="6" customFormat="1" hidden="1">
      <c r="A1346" s="26">
        <v>896</v>
      </c>
      <c r="B1346" s="79" t="s">
        <v>9</v>
      </c>
      <c r="C1346" s="220"/>
      <c r="D1346" s="79"/>
      <c r="E1346" s="79"/>
      <c r="F1346" s="79"/>
      <c r="G1346" s="79"/>
      <c r="H1346" s="79"/>
      <c r="I1346" s="79"/>
      <c r="J1346" s="80"/>
    </row>
    <row r="1347" spans="1:10" s="6" customFormat="1" hidden="1">
      <c r="A1347" s="26">
        <v>897</v>
      </c>
      <c r="B1347" s="79" t="s">
        <v>10</v>
      </c>
      <c r="C1347" s="220">
        <f>SUM(D1347:I1347)</f>
        <v>618.4</v>
      </c>
      <c r="D1347" s="220">
        <v>447.4</v>
      </c>
      <c r="E1347" s="220">
        <f>SUM(E1351,E1355)</f>
        <v>126</v>
      </c>
      <c r="F1347" s="220">
        <v>45</v>
      </c>
      <c r="G1347" s="220">
        <v>0</v>
      </c>
      <c r="H1347" s="220">
        <v>0</v>
      </c>
      <c r="I1347" s="220">
        <v>0</v>
      </c>
      <c r="J1347" s="80"/>
    </row>
    <row r="1348" spans="1:10" s="6" customFormat="1" hidden="1">
      <c r="A1348" s="26">
        <v>898</v>
      </c>
      <c r="B1348" s="79" t="s">
        <v>51</v>
      </c>
      <c r="C1348" s="220"/>
      <c r="D1348" s="79"/>
      <c r="E1348" s="79"/>
      <c r="F1348" s="79"/>
      <c r="G1348" s="79"/>
      <c r="H1348" s="79"/>
      <c r="I1348" s="79"/>
      <c r="J1348" s="80"/>
    </row>
    <row r="1349" spans="1:10" s="6" customFormat="1" ht="25.5" hidden="1">
      <c r="A1349" s="26">
        <v>899</v>
      </c>
      <c r="B1349" s="216" t="s">
        <v>554</v>
      </c>
      <c r="C1349" s="220">
        <f>SUM(C1350:C1352)</f>
        <v>270</v>
      </c>
      <c r="D1349" s="220">
        <f t="shared" ref="D1349:I1349" si="279">SUM(D1350:D1352)</f>
        <v>144</v>
      </c>
      <c r="E1349" s="220">
        <f t="shared" si="279"/>
        <v>126</v>
      </c>
      <c r="F1349" s="220">
        <f t="shared" si="279"/>
        <v>0</v>
      </c>
      <c r="G1349" s="220">
        <f t="shared" si="279"/>
        <v>0</v>
      </c>
      <c r="H1349" s="220">
        <f t="shared" si="279"/>
        <v>0</v>
      </c>
      <c r="I1349" s="220">
        <f t="shared" si="279"/>
        <v>0</v>
      </c>
      <c r="J1349" s="80"/>
    </row>
    <row r="1350" spans="1:10" s="6" customFormat="1" hidden="1">
      <c r="A1350" s="26">
        <v>900</v>
      </c>
      <c r="B1350" s="79" t="s">
        <v>9</v>
      </c>
      <c r="C1350" s="220"/>
      <c r="D1350" s="79"/>
      <c r="E1350" s="79"/>
      <c r="F1350" s="79"/>
      <c r="G1350" s="79"/>
      <c r="H1350" s="79"/>
      <c r="I1350" s="79"/>
      <c r="J1350" s="80"/>
    </row>
    <row r="1351" spans="1:10" s="6" customFormat="1" hidden="1">
      <c r="A1351" s="26">
        <v>901</v>
      </c>
      <c r="B1351" s="79" t="s">
        <v>10</v>
      </c>
      <c r="C1351" s="220">
        <f>SUM(D1351:I1351)</f>
        <v>270</v>
      </c>
      <c r="D1351" s="79">
        <v>144</v>
      </c>
      <c r="E1351" s="79">
        <v>126</v>
      </c>
      <c r="F1351" s="79">
        <v>0</v>
      </c>
      <c r="G1351" s="79">
        <v>0</v>
      </c>
      <c r="H1351" s="79">
        <v>0</v>
      </c>
      <c r="I1351" s="79">
        <v>0</v>
      </c>
      <c r="J1351" s="80"/>
    </row>
    <row r="1352" spans="1:10" s="6" customFormat="1" hidden="1">
      <c r="A1352" s="26">
        <v>902</v>
      </c>
      <c r="B1352" s="79" t="s">
        <v>51</v>
      </c>
      <c r="C1352" s="220"/>
      <c r="D1352" s="79"/>
      <c r="E1352" s="79"/>
      <c r="F1352" s="79"/>
      <c r="G1352" s="79"/>
      <c r="H1352" s="79"/>
      <c r="I1352" s="79"/>
      <c r="J1352" s="80"/>
    </row>
    <row r="1353" spans="1:10" s="6" customFormat="1" ht="15" hidden="1" customHeight="1">
      <c r="A1353" s="26">
        <v>903</v>
      </c>
      <c r="B1353" s="216" t="s">
        <v>555</v>
      </c>
      <c r="C1353" s="220">
        <f>SUM(C1354:C1356)</f>
        <v>303.39999999999998</v>
      </c>
      <c r="D1353" s="220">
        <f t="shared" ref="D1353:I1353" si="280">SUM(D1354:D1356)</f>
        <v>303.39999999999998</v>
      </c>
      <c r="E1353" s="220">
        <f t="shared" si="280"/>
        <v>0</v>
      </c>
      <c r="F1353" s="220">
        <f t="shared" si="280"/>
        <v>0</v>
      </c>
      <c r="G1353" s="220">
        <f t="shared" si="280"/>
        <v>0</v>
      </c>
      <c r="H1353" s="220">
        <f t="shared" si="280"/>
        <v>0</v>
      </c>
      <c r="I1353" s="220">
        <f t="shared" si="280"/>
        <v>0</v>
      </c>
      <c r="J1353" s="80"/>
    </row>
    <row r="1354" spans="1:10" s="6" customFormat="1" hidden="1">
      <c r="A1354" s="26">
        <v>904</v>
      </c>
      <c r="B1354" s="79" t="s">
        <v>9</v>
      </c>
      <c r="C1354" s="220"/>
      <c r="D1354" s="79"/>
      <c r="E1354" s="79"/>
      <c r="F1354" s="79"/>
      <c r="G1354" s="79"/>
      <c r="H1354" s="79"/>
      <c r="I1354" s="79"/>
      <c r="J1354" s="80"/>
    </row>
    <row r="1355" spans="1:10" s="6" customFormat="1" ht="14.25" hidden="1" customHeight="1">
      <c r="A1355" s="26">
        <v>905</v>
      </c>
      <c r="B1355" s="79" t="s">
        <v>10</v>
      </c>
      <c r="C1355" s="220">
        <f>SUM(D1355:I1355)</f>
        <v>303.39999999999998</v>
      </c>
      <c r="D1355" s="79">
        <v>303.39999999999998</v>
      </c>
      <c r="E1355" s="79"/>
      <c r="F1355" s="79">
        <v>0</v>
      </c>
      <c r="G1355" s="79">
        <v>0</v>
      </c>
      <c r="H1355" s="79">
        <v>0</v>
      </c>
      <c r="I1355" s="79">
        <v>0</v>
      </c>
      <c r="J1355" s="80"/>
    </row>
    <row r="1356" spans="1:10" s="6" customFormat="1" ht="12.75" hidden="1" customHeight="1">
      <c r="A1356" s="26">
        <v>906</v>
      </c>
      <c r="B1356" s="79" t="s">
        <v>455</v>
      </c>
      <c r="C1356" s="220"/>
      <c r="D1356" s="79"/>
      <c r="E1356" s="79"/>
      <c r="F1356" s="79"/>
      <c r="G1356" s="79"/>
      <c r="H1356" s="79"/>
      <c r="I1356" s="79"/>
      <c r="J1356" s="80"/>
    </row>
    <row r="1357" spans="1:10" s="6" customFormat="1" ht="12.75" hidden="1" customHeight="1">
      <c r="A1357" s="26">
        <v>906</v>
      </c>
      <c r="B1357" s="216" t="s">
        <v>387</v>
      </c>
      <c r="C1357" s="42">
        <f>SUM(C1358:C1359)</f>
        <v>0</v>
      </c>
      <c r="D1357" s="42">
        <f t="shared" ref="D1357:I1357" si="281">SUM(D1358:D1359)</f>
        <v>0</v>
      </c>
      <c r="E1357" s="42">
        <f t="shared" si="281"/>
        <v>0</v>
      </c>
      <c r="F1357" s="42">
        <f t="shared" si="281"/>
        <v>0</v>
      </c>
      <c r="G1357" s="42">
        <f t="shared" si="281"/>
        <v>0</v>
      </c>
      <c r="H1357" s="42">
        <f t="shared" si="281"/>
        <v>0</v>
      </c>
      <c r="I1357" s="42">
        <f t="shared" si="281"/>
        <v>0</v>
      </c>
      <c r="J1357" s="80"/>
    </row>
    <row r="1358" spans="1:10" s="6" customFormat="1" ht="13.5" hidden="1">
      <c r="A1358" s="26">
        <v>907</v>
      </c>
      <c r="B1358" s="79" t="s">
        <v>65</v>
      </c>
      <c r="C1358" s="220">
        <f>SUM(D1358:H1358)</f>
        <v>0</v>
      </c>
      <c r="D1358" s="83"/>
      <c r="E1358" s="83"/>
      <c r="F1358" s="83"/>
      <c r="G1358" s="83"/>
      <c r="H1358" s="83"/>
      <c r="I1358" s="83"/>
      <c r="J1358" s="80"/>
    </row>
    <row r="1359" spans="1:10" s="6" customFormat="1" hidden="1">
      <c r="A1359" s="26">
        <v>908</v>
      </c>
      <c r="B1359" s="79" t="s">
        <v>74</v>
      </c>
      <c r="C1359" s="220">
        <f>SUM(D1359:I1359)</f>
        <v>0</v>
      </c>
      <c r="D1359" s="218">
        <v>0</v>
      </c>
      <c r="E1359" s="220">
        <v>0</v>
      </c>
      <c r="F1359" s="220">
        <v>0</v>
      </c>
      <c r="G1359" s="218">
        <v>0</v>
      </c>
      <c r="H1359" s="218">
        <v>0</v>
      </c>
      <c r="I1359" s="218">
        <v>0</v>
      </c>
      <c r="J1359" s="80"/>
    </row>
    <row r="1360" spans="1:10" s="6" customFormat="1" ht="18.75" hidden="1" customHeight="1">
      <c r="A1360" s="26">
        <v>909</v>
      </c>
      <c r="B1360" s="79" t="s">
        <v>321</v>
      </c>
      <c r="C1360" s="83"/>
      <c r="D1360" s="83"/>
      <c r="E1360" s="83"/>
      <c r="F1360" s="83"/>
      <c r="G1360" s="83"/>
      <c r="H1360" s="83"/>
      <c r="I1360" s="83"/>
      <c r="J1360" s="80"/>
    </row>
    <row r="1361" spans="1:10" s="6" customFormat="1" ht="42.75" hidden="1" customHeight="1">
      <c r="A1361" s="26">
        <v>910</v>
      </c>
      <c r="B1361" s="187" t="s">
        <v>164</v>
      </c>
      <c r="C1361" s="42">
        <f>SUM(C1362:C1364)</f>
        <v>15</v>
      </c>
      <c r="D1361" s="42">
        <f t="shared" ref="D1361:I1361" si="282">SUM(D1362:D1364)</f>
        <v>15</v>
      </c>
      <c r="E1361" s="42">
        <f t="shared" si="282"/>
        <v>0</v>
      </c>
      <c r="F1361" s="42">
        <f t="shared" si="282"/>
        <v>0</v>
      </c>
      <c r="G1361" s="42">
        <f t="shared" si="282"/>
        <v>0</v>
      </c>
      <c r="H1361" s="42">
        <f t="shared" si="282"/>
        <v>0</v>
      </c>
      <c r="I1361" s="42">
        <f t="shared" si="282"/>
        <v>0</v>
      </c>
      <c r="J1361" s="188"/>
    </row>
    <row r="1362" spans="1:10" s="6" customFormat="1" ht="13.5" hidden="1">
      <c r="A1362" s="26">
        <v>911</v>
      </c>
      <c r="B1362" s="79" t="s">
        <v>65</v>
      </c>
      <c r="C1362" s="83"/>
      <c r="D1362" s="83"/>
      <c r="E1362" s="83"/>
      <c r="F1362" s="83"/>
      <c r="G1362" s="83"/>
      <c r="H1362" s="83"/>
      <c r="I1362" s="83"/>
      <c r="J1362" s="80"/>
    </row>
    <row r="1363" spans="1:10" s="6" customFormat="1" hidden="1">
      <c r="A1363" s="26">
        <v>912</v>
      </c>
      <c r="B1363" s="79" t="s">
        <v>74</v>
      </c>
      <c r="C1363" s="220">
        <f>SUM(D1363:I1363)</f>
        <v>15</v>
      </c>
      <c r="D1363" s="220">
        <v>15</v>
      </c>
      <c r="E1363" s="220">
        <v>0</v>
      </c>
      <c r="F1363" s="220">
        <v>0</v>
      </c>
      <c r="G1363" s="218">
        <v>0</v>
      </c>
      <c r="H1363" s="218">
        <v>0</v>
      </c>
      <c r="I1363" s="218">
        <v>0</v>
      </c>
      <c r="J1363" s="80"/>
    </row>
    <row r="1364" spans="1:10" s="6" customFormat="1" hidden="1">
      <c r="A1364" s="26">
        <v>913</v>
      </c>
      <c r="B1364" s="79" t="s">
        <v>321</v>
      </c>
      <c r="C1364" s="80"/>
      <c r="D1364" s="79"/>
      <c r="E1364" s="79"/>
      <c r="F1364" s="79"/>
      <c r="G1364" s="79"/>
      <c r="H1364" s="79"/>
      <c r="I1364" s="79"/>
      <c r="J1364" s="80"/>
    </row>
    <row r="1365" spans="1:10" s="30" customFormat="1" ht="27" customHeight="1">
      <c r="A1365" s="26">
        <v>914</v>
      </c>
      <c r="B1365" s="216" t="s">
        <v>556</v>
      </c>
      <c r="C1365" s="27">
        <f>SUM(C1366:C1368)</f>
        <v>41460.9</v>
      </c>
      <c r="D1365" s="27">
        <f t="shared" ref="D1365:I1365" si="283">SUM(D1366:D1368)</f>
        <v>6699</v>
      </c>
      <c r="E1365" s="27">
        <f t="shared" si="283"/>
        <v>7650</v>
      </c>
      <c r="F1365" s="27">
        <f t="shared" si="283"/>
        <v>8711.9</v>
      </c>
      <c r="G1365" s="27">
        <f t="shared" si="283"/>
        <v>9150</v>
      </c>
      <c r="H1365" s="27">
        <f t="shared" si="283"/>
        <v>9150</v>
      </c>
      <c r="I1365" s="27">
        <f t="shared" si="283"/>
        <v>100</v>
      </c>
      <c r="J1365" s="321" t="s">
        <v>687</v>
      </c>
    </row>
    <row r="1366" spans="1:10" s="30" customFormat="1" ht="13.5">
      <c r="A1366" s="26">
        <v>915</v>
      </c>
      <c r="B1366" s="79" t="s">
        <v>65</v>
      </c>
      <c r="C1366" s="218"/>
      <c r="D1366" s="218"/>
      <c r="E1366" s="83"/>
      <c r="F1366" s="83"/>
      <c r="G1366" s="83"/>
      <c r="H1366" s="79"/>
      <c r="I1366" s="79"/>
      <c r="J1366" s="322"/>
    </row>
    <row r="1367" spans="1:10" s="30" customFormat="1" ht="22.5" customHeight="1">
      <c r="A1367" s="26">
        <v>916</v>
      </c>
      <c r="B1367" s="79" t="s">
        <v>74</v>
      </c>
      <c r="C1367" s="218">
        <f>SUM(D1367:I1367)</f>
        <v>41460.9</v>
      </c>
      <c r="D1367" s="218">
        <v>6699</v>
      </c>
      <c r="E1367" s="218">
        <v>7650</v>
      </c>
      <c r="F1367" s="218">
        <v>8711.9</v>
      </c>
      <c r="G1367" s="218">
        <v>9150</v>
      </c>
      <c r="H1367" s="79">
        <v>9150</v>
      </c>
      <c r="I1367" s="79">
        <v>100</v>
      </c>
      <c r="J1367" s="322"/>
    </row>
    <row r="1368" spans="1:10" s="6" customFormat="1" ht="70.5" customHeight="1">
      <c r="A1368" s="26">
        <v>917</v>
      </c>
      <c r="B1368" s="79" t="s">
        <v>321</v>
      </c>
      <c r="C1368" s="218"/>
      <c r="D1368" s="218"/>
      <c r="E1368" s="218"/>
      <c r="F1368" s="218"/>
      <c r="G1368" s="218"/>
      <c r="H1368" s="79"/>
      <c r="I1368" s="79"/>
      <c r="J1368" s="323"/>
    </row>
    <row r="1369" spans="1:10" s="88" customFormat="1" ht="18" customHeight="1">
      <c r="A1369" s="289">
        <v>918</v>
      </c>
      <c r="B1369" s="370" t="s">
        <v>639</v>
      </c>
      <c r="C1369" s="371"/>
      <c r="D1369" s="371"/>
      <c r="E1369" s="371"/>
      <c r="F1369" s="371"/>
      <c r="G1369" s="371"/>
      <c r="H1369" s="371"/>
      <c r="I1369" s="371"/>
      <c r="J1369" s="372"/>
    </row>
    <row r="1370" spans="1:10" s="88" customFormat="1" ht="12.75" customHeight="1">
      <c r="A1370" s="26">
        <v>919</v>
      </c>
      <c r="B1370" s="218" t="s">
        <v>155</v>
      </c>
      <c r="C1370" s="27" t="e">
        <f>SUM(C1371:C1373)</f>
        <v>#REF!</v>
      </c>
      <c r="D1370" s="27" t="e">
        <f t="shared" ref="D1370:H1370" si="284">SUM(D1371:D1373)</f>
        <v>#REF!</v>
      </c>
      <c r="E1370" s="27" t="e">
        <f t="shared" si="284"/>
        <v>#REF!</v>
      </c>
      <c r="F1370" s="27" t="e">
        <f t="shared" si="284"/>
        <v>#REF!</v>
      </c>
      <c r="G1370" s="27">
        <f t="shared" si="284"/>
        <v>1354.4</v>
      </c>
      <c r="H1370" s="27">
        <f t="shared" si="284"/>
        <v>354.4</v>
      </c>
      <c r="I1370" s="27">
        <v>26.17</v>
      </c>
      <c r="J1370" s="220"/>
    </row>
    <row r="1371" spans="1:10" s="88" customFormat="1">
      <c r="A1371" s="26">
        <v>920</v>
      </c>
      <c r="B1371" s="218" t="s">
        <v>37</v>
      </c>
      <c r="C1371" s="218">
        <f>SUM(D1371:H1371)</f>
        <v>1473.4</v>
      </c>
      <c r="D1371" s="218"/>
      <c r="E1371" s="218">
        <v>217</v>
      </c>
      <c r="F1371" s="218"/>
      <c r="G1371" s="218">
        <v>1128.2</v>
      </c>
      <c r="H1371" s="218">
        <v>128.19999999999999</v>
      </c>
      <c r="I1371" s="218">
        <v>11.3</v>
      </c>
      <c r="J1371" s="220"/>
    </row>
    <row r="1372" spans="1:10" s="6" customFormat="1">
      <c r="A1372" s="26">
        <v>921</v>
      </c>
      <c r="B1372" s="218" t="s">
        <v>87</v>
      </c>
      <c r="C1372" s="27" t="e">
        <f>SUM(D1372:I1372)</f>
        <v>#REF!</v>
      </c>
      <c r="D1372" s="27" t="e">
        <f t="shared" ref="D1372:H1372" si="285">SUM(D1377)</f>
        <v>#REF!</v>
      </c>
      <c r="E1372" s="27" t="e">
        <f t="shared" si="285"/>
        <v>#REF!</v>
      </c>
      <c r="F1372" s="27" t="e">
        <f t="shared" si="285"/>
        <v>#REF!</v>
      </c>
      <c r="G1372" s="27">
        <f t="shared" si="285"/>
        <v>226.2</v>
      </c>
      <c r="H1372" s="27">
        <f t="shared" si="285"/>
        <v>226.2</v>
      </c>
      <c r="I1372" s="27">
        <v>100</v>
      </c>
      <c r="J1372" s="220"/>
    </row>
    <row r="1373" spans="1:10" s="6" customFormat="1">
      <c r="A1373" s="26">
        <v>922</v>
      </c>
      <c r="B1373" s="218" t="s">
        <v>157</v>
      </c>
      <c r="C1373" s="218"/>
      <c r="D1373" s="218"/>
      <c r="E1373" s="218"/>
      <c r="F1373" s="218"/>
      <c r="G1373" s="218"/>
      <c r="H1373" s="218"/>
      <c r="I1373" s="218"/>
      <c r="J1373" s="220"/>
    </row>
    <row r="1374" spans="1:10" s="6" customFormat="1">
      <c r="A1374" s="26">
        <v>923</v>
      </c>
      <c r="B1374" s="324" t="s">
        <v>165</v>
      </c>
      <c r="C1374" s="325"/>
      <c r="D1374" s="325"/>
      <c r="E1374" s="325"/>
      <c r="F1374" s="325"/>
      <c r="G1374" s="325"/>
      <c r="H1374" s="325"/>
      <c r="I1374" s="325"/>
      <c r="J1374" s="326"/>
    </row>
    <row r="1375" spans="1:10" s="88" customFormat="1" ht="12.75" customHeight="1">
      <c r="A1375" s="26">
        <v>924</v>
      </c>
      <c r="B1375" s="218" t="s">
        <v>155</v>
      </c>
      <c r="C1375" s="27" t="e">
        <f>SUM(C1376:C1378)</f>
        <v>#REF!</v>
      </c>
      <c r="D1375" s="27" t="e">
        <f t="shared" ref="D1375:H1375" si="286">SUM(D1376:D1378)</f>
        <v>#REF!</v>
      </c>
      <c r="E1375" s="27" t="e">
        <f t="shared" si="286"/>
        <v>#REF!</v>
      </c>
      <c r="F1375" s="27" t="e">
        <f t="shared" si="286"/>
        <v>#REF!</v>
      </c>
      <c r="G1375" s="27">
        <f t="shared" si="286"/>
        <v>1354.4</v>
      </c>
      <c r="H1375" s="27">
        <f t="shared" si="286"/>
        <v>354.4</v>
      </c>
      <c r="I1375" s="27">
        <v>26.17</v>
      </c>
      <c r="J1375" s="220"/>
    </row>
    <row r="1376" spans="1:10" s="88" customFormat="1">
      <c r="A1376" s="26">
        <v>925</v>
      </c>
      <c r="B1376" s="218" t="s">
        <v>37</v>
      </c>
      <c r="C1376" s="218">
        <f>SUM(D1376:H1376)</f>
        <v>1473.4</v>
      </c>
      <c r="D1376" s="218"/>
      <c r="E1376" s="218">
        <v>217</v>
      </c>
      <c r="F1376" s="218"/>
      <c r="G1376" s="218">
        <v>1128.2</v>
      </c>
      <c r="H1376" s="218">
        <v>128.19999999999999</v>
      </c>
      <c r="I1376" s="218">
        <v>11.3</v>
      </c>
      <c r="J1376" s="220"/>
    </row>
    <row r="1377" spans="1:10" s="6" customFormat="1">
      <c r="A1377" s="26">
        <v>926</v>
      </c>
      <c r="B1377" s="218" t="s">
        <v>87</v>
      </c>
      <c r="C1377" s="27" t="e">
        <f>SUM(C1381,C1385,C1389,C1393,C1397,C1401,C1405,#REF!)</f>
        <v>#REF!</v>
      </c>
      <c r="D1377" s="27" t="e">
        <f>SUM(D1381,D1385,D1389,D1393,D1397,D1401,D1405,#REF!)</f>
        <v>#REF!</v>
      </c>
      <c r="E1377" s="27" t="e">
        <f>SUM(E1381,E1385,E1389,E1393,E1397,E1401,E1405,#REF!)</f>
        <v>#REF!</v>
      </c>
      <c r="F1377" s="27" t="e">
        <f>SUM(F1381,F1385,F1389,F1393,F1397,F1401,F1405,#REF!)</f>
        <v>#REF!</v>
      </c>
      <c r="G1377" s="27">
        <f>SUM(G1385,G1389,G1393,G1397,G1401,G1409,G1412,G1418)</f>
        <v>226.2</v>
      </c>
      <c r="H1377" s="27">
        <f>SUM(H1385,H1389,H1393,H1397,H1401,H1409,H1412,H1418)</f>
        <v>226.2</v>
      </c>
      <c r="I1377" s="27">
        <v>100</v>
      </c>
      <c r="J1377" s="220"/>
    </row>
    <row r="1378" spans="1:10" s="6" customFormat="1">
      <c r="A1378" s="26">
        <v>927</v>
      </c>
      <c r="B1378" s="218" t="s">
        <v>157</v>
      </c>
      <c r="C1378" s="218"/>
      <c r="D1378" s="218"/>
      <c r="E1378" s="218"/>
      <c r="F1378" s="218"/>
      <c r="G1378" s="218"/>
      <c r="H1378" s="218"/>
      <c r="I1378" s="218"/>
      <c r="J1378" s="220"/>
    </row>
    <row r="1379" spans="1:10" s="6" customFormat="1" ht="38.25" hidden="1">
      <c r="A1379" s="26">
        <v>928</v>
      </c>
      <c r="B1379" s="27" t="s">
        <v>557</v>
      </c>
      <c r="C1379" s="27">
        <f>SUM(C1380:C1382)</f>
        <v>0</v>
      </c>
      <c r="D1379" s="27">
        <f t="shared" ref="D1379:I1379" si="287">SUM(D1380:D1382)</f>
        <v>0</v>
      </c>
      <c r="E1379" s="27">
        <f t="shared" si="287"/>
        <v>0</v>
      </c>
      <c r="F1379" s="27">
        <f t="shared" si="287"/>
        <v>0</v>
      </c>
      <c r="G1379" s="27">
        <f t="shared" si="287"/>
        <v>0</v>
      </c>
      <c r="H1379" s="27">
        <f t="shared" si="287"/>
        <v>0</v>
      </c>
      <c r="I1379" s="27">
        <f t="shared" si="287"/>
        <v>0</v>
      </c>
      <c r="J1379" s="220"/>
    </row>
    <row r="1380" spans="1:10" s="6" customFormat="1" ht="12.75" hidden="1" customHeight="1">
      <c r="A1380" s="26">
        <v>929</v>
      </c>
      <c r="B1380" s="218" t="s">
        <v>37</v>
      </c>
      <c r="C1380" s="218"/>
      <c r="D1380" s="218"/>
      <c r="E1380" s="218"/>
      <c r="F1380" s="218"/>
      <c r="G1380" s="218"/>
      <c r="H1380" s="218"/>
      <c r="I1380" s="218"/>
      <c r="J1380" s="220"/>
    </row>
    <row r="1381" spans="1:10" s="6" customFormat="1" hidden="1">
      <c r="A1381" s="26">
        <v>930</v>
      </c>
      <c r="B1381" s="218" t="s">
        <v>87</v>
      </c>
      <c r="C1381" s="218">
        <f>SUM(D1381:I1381)</f>
        <v>0</v>
      </c>
      <c r="D1381" s="218">
        <v>0</v>
      </c>
      <c r="E1381" s="218">
        <v>0</v>
      </c>
      <c r="F1381" s="218">
        <v>0</v>
      </c>
      <c r="G1381" s="218">
        <v>0</v>
      </c>
      <c r="H1381" s="218">
        <v>0</v>
      </c>
      <c r="I1381" s="218">
        <v>0</v>
      </c>
      <c r="J1381" s="220"/>
    </row>
    <row r="1382" spans="1:10" s="6" customFormat="1" hidden="1">
      <c r="A1382" s="26">
        <v>931</v>
      </c>
      <c r="B1382" s="218" t="s">
        <v>157</v>
      </c>
      <c r="C1382" s="218"/>
      <c r="D1382" s="218"/>
      <c r="E1382" s="218"/>
      <c r="F1382" s="218"/>
      <c r="G1382" s="218"/>
      <c r="H1382" s="218"/>
      <c r="I1382" s="218"/>
      <c r="J1382" s="220"/>
    </row>
    <row r="1383" spans="1:10" s="6" customFormat="1" ht="63.75">
      <c r="A1383" s="26">
        <v>932</v>
      </c>
      <c r="B1383" s="218" t="s">
        <v>558</v>
      </c>
      <c r="C1383" s="27">
        <f>SUM(C1384:C1386)</f>
        <v>110</v>
      </c>
      <c r="D1383" s="27">
        <f t="shared" ref="D1383:I1383" si="288">SUM(D1384:D1386)</f>
        <v>0</v>
      </c>
      <c r="E1383" s="27">
        <f t="shared" si="288"/>
        <v>0</v>
      </c>
      <c r="F1383" s="27">
        <f t="shared" si="288"/>
        <v>0</v>
      </c>
      <c r="G1383" s="27">
        <f t="shared" si="288"/>
        <v>5</v>
      </c>
      <c r="H1383" s="27">
        <f t="shared" si="288"/>
        <v>5</v>
      </c>
      <c r="I1383" s="27">
        <f t="shared" si="288"/>
        <v>100</v>
      </c>
      <c r="J1383" s="220"/>
    </row>
    <row r="1384" spans="1:10" s="6" customFormat="1">
      <c r="A1384" s="26">
        <v>933</v>
      </c>
      <c r="B1384" s="218" t="s">
        <v>37</v>
      </c>
      <c r="C1384" s="218"/>
      <c r="D1384" s="218"/>
      <c r="E1384" s="218"/>
      <c r="F1384" s="218"/>
      <c r="G1384" s="218"/>
      <c r="H1384" s="218"/>
      <c r="I1384" s="218"/>
      <c r="J1384" s="220"/>
    </row>
    <row r="1385" spans="1:10" s="6" customFormat="1">
      <c r="A1385" s="26">
        <v>934</v>
      </c>
      <c r="B1385" s="218" t="s">
        <v>87</v>
      </c>
      <c r="C1385" s="218">
        <f>SUM(D1385:I1385)</f>
        <v>110</v>
      </c>
      <c r="D1385" s="218">
        <v>0</v>
      </c>
      <c r="E1385" s="218">
        <v>0</v>
      </c>
      <c r="F1385" s="218">
        <v>0</v>
      </c>
      <c r="G1385" s="218">
        <v>5</v>
      </c>
      <c r="H1385" s="218">
        <v>5</v>
      </c>
      <c r="I1385" s="218">
        <v>100</v>
      </c>
      <c r="J1385" s="220"/>
    </row>
    <row r="1386" spans="1:10" s="6" customFormat="1">
      <c r="A1386" s="26">
        <v>935</v>
      </c>
      <c r="B1386" s="218" t="s">
        <v>157</v>
      </c>
      <c r="C1386" s="218">
        <f>SUM(D1386:H1386)</f>
        <v>0</v>
      </c>
      <c r="D1386" s="218"/>
      <c r="E1386" s="218"/>
      <c r="F1386" s="218"/>
      <c r="G1386" s="218"/>
      <c r="H1386" s="218"/>
      <c r="I1386" s="218"/>
      <c r="J1386" s="220"/>
    </row>
    <row r="1387" spans="1:10" s="6" customFormat="1" ht="76.5">
      <c r="A1387" s="26">
        <v>936</v>
      </c>
      <c r="B1387" s="27" t="s">
        <v>559</v>
      </c>
      <c r="C1387" s="27">
        <f>SUM(C1388:C1390)</f>
        <v>245.8</v>
      </c>
      <c r="D1387" s="27">
        <f t="shared" ref="D1387:I1387" si="289">SUM(D1388:D1390)</f>
        <v>73</v>
      </c>
      <c r="E1387" s="27">
        <f t="shared" si="289"/>
        <v>6</v>
      </c>
      <c r="F1387" s="27">
        <f t="shared" si="289"/>
        <v>24.8</v>
      </c>
      <c r="G1387" s="27">
        <f t="shared" si="289"/>
        <v>21</v>
      </c>
      <c r="H1387" s="27">
        <f t="shared" si="289"/>
        <v>21</v>
      </c>
      <c r="I1387" s="27">
        <f t="shared" si="289"/>
        <v>100</v>
      </c>
      <c r="J1387" s="302" t="s">
        <v>684</v>
      </c>
    </row>
    <row r="1388" spans="1:10" s="6" customFormat="1">
      <c r="A1388" s="26">
        <v>937</v>
      </c>
      <c r="B1388" s="218" t="s">
        <v>37</v>
      </c>
      <c r="C1388" s="218"/>
      <c r="D1388" s="218"/>
      <c r="E1388" s="218"/>
      <c r="F1388" s="218"/>
      <c r="G1388" s="218"/>
      <c r="H1388" s="218"/>
      <c r="I1388" s="218"/>
      <c r="J1388" s="220"/>
    </row>
    <row r="1389" spans="1:10" s="6" customFormat="1">
      <c r="A1389" s="26">
        <v>938</v>
      </c>
      <c r="B1389" s="218" t="s">
        <v>87</v>
      </c>
      <c r="C1389" s="218">
        <f>SUM(D1389:I1389)</f>
        <v>245.8</v>
      </c>
      <c r="D1389" s="218">
        <v>73</v>
      </c>
      <c r="E1389" s="218">
        <v>6</v>
      </c>
      <c r="F1389" s="218">
        <v>24.8</v>
      </c>
      <c r="G1389" s="218">
        <v>21</v>
      </c>
      <c r="H1389" s="218">
        <v>21</v>
      </c>
      <c r="I1389" s="218">
        <v>100</v>
      </c>
      <c r="J1389" s="220"/>
    </row>
    <row r="1390" spans="1:10" s="6" customFormat="1">
      <c r="A1390" s="26">
        <v>939</v>
      </c>
      <c r="B1390" s="218" t="s">
        <v>157</v>
      </c>
      <c r="C1390" s="218"/>
      <c r="D1390" s="218"/>
      <c r="E1390" s="218"/>
      <c r="F1390" s="218"/>
      <c r="G1390" s="218"/>
      <c r="H1390" s="218"/>
      <c r="I1390" s="218"/>
      <c r="J1390" s="220"/>
    </row>
    <row r="1391" spans="1:10" s="6" customFormat="1" ht="25.5">
      <c r="A1391" s="26">
        <v>940</v>
      </c>
      <c r="B1391" s="27" t="s">
        <v>560</v>
      </c>
      <c r="C1391" s="27">
        <f>SUM(C1392:C1394)</f>
        <v>125.55</v>
      </c>
      <c r="D1391" s="27">
        <f t="shared" ref="D1391:I1391" si="290">SUM(D1392:D1394)</f>
        <v>0</v>
      </c>
      <c r="E1391" s="27">
        <f t="shared" si="290"/>
        <v>0</v>
      </c>
      <c r="F1391" s="27">
        <f t="shared" si="290"/>
        <v>15.55</v>
      </c>
      <c r="G1391" s="27">
        <f t="shared" si="290"/>
        <v>5</v>
      </c>
      <c r="H1391" s="27">
        <f t="shared" si="290"/>
        <v>5</v>
      </c>
      <c r="I1391" s="27">
        <f t="shared" si="290"/>
        <v>100</v>
      </c>
      <c r="J1391" s="338" t="s">
        <v>686</v>
      </c>
    </row>
    <row r="1392" spans="1:10" s="6" customFormat="1">
      <c r="A1392" s="26">
        <v>941</v>
      </c>
      <c r="B1392" s="218" t="s">
        <v>37</v>
      </c>
      <c r="C1392" s="218"/>
      <c r="D1392" s="218"/>
      <c r="E1392" s="218"/>
      <c r="F1392" s="218"/>
      <c r="G1392" s="218"/>
      <c r="H1392" s="218"/>
      <c r="I1392" s="218"/>
      <c r="J1392" s="356"/>
    </row>
    <row r="1393" spans="1:10" s="6" customFormat="1">
      <c r="A1393" s="26">
        <v>942</v>
      </c>
      <c r="B1393" s="218" t="s">
        <v>87</v>
      </c>
      <c r="C1393" s="218">
        <f>SUM(D1393:I1393)</f>
        <v>125.55</v>
      </c>
      <c r="D1393" s="218">
        <v>0</v>
      </c>
      <c r="E1393" s="218">
        <v>0</v>
      </c>
      <c r="F1393" s="218">
        <v>15.55</v>
      </c>
      <c r="G1393" s="218">
        <v>5</v>
      </c>
      <c r="H1393" s="218">
        <v>5</v>
      </c>
      <c r="I1393" s="218">
        <v>100</v>
      </c>
      <c r="J1393" s="356"/>
    </row>
    <row r="1394" spans="1:10" s="6" customFormat="1">
      <c r="A1394" s="26">
        <v>943</v>
      </c>
      <c r="B1394" s="218" t="s">
        <v>157</v>
      </c>
      <c r="C1394" s="218"/>
      <c r="D1394" s="218"/>
      <c r="E1394" s="218"/>
      <c r="F1394" s="218"/>
      <c r="G1394" s="218"/>
      <c r="H1394" s="218"/>
      <c r="I1394" s="218"/>
      <c r="J1394" s="339"/>
    </row>
    <row r="1395" spans="1:10" s="6" customFormat="1" ht="75" customHeight="1">
      <c r="A1395" s="26">
        <v>944</v>
      </c>
      <c r="B1395" s="27" t="s">
        <v>561</v>
      </c>
      <c r="C1395" s="27">
        <f>SUM(C1396:C1398)</f>
        <v>117</v>
      </c>
      <c r="D1395" s="27">
        <f t="shared" ref="D1395:I1395" si="291">SUM(D1396:D1398)</f>
        <v>7</v>
      </c>
      <c r="E1395" s="27">
        <f t="shared" si="291"/>
        <v>0</v>
      </c>
      <c r="F1395" s="27">
        <f t="shared" si="291"/>
        <v>0</v>
      </c>
      <c r="G1395" s="27">
        <f t="shared" si="291"/>
        <v>5</v>
      </c>
      <c r="H1395" s="27">
        <f t="shared" si="291"/>
        <v>5</v>
      </c>
      <c r="I1395" s="27">
        <f t="shared" si="291"/>
        <v>100</v>
      </c>
      <c r="J1395" s="220"/>
    </row>
    <row r="1396" spans="1:10" s="6" customFormat="1">
      <c r="A1396" s="26">
        <v>945</v>
      </c>
      <c r="B1396" s="218" t="s">
        <v>37</v>
      </c>
      <c r="C1396" s="218"/>
      <c r="D1396" s="218"/>
      <c r="E1396" s="218"/>
      <c r="F1396" s="218"/>
      <c r="G1396" s="218"/>
      <c r="H1396" s="218"/>
      <c r="I1396" s="218"/>
      <c r="J1396" s="220"/>
    </row>
    <row r="1397" spans="1:10" s="6" customFormat="1">
      <c r="A1397" s="26">
        <v>946</v>
      </c>
      <c r="B1397" s="218" t="s">
        <v>87</v>
      </c>
      <c r="C1397" s="218">
        <f>SUM(D1397:I1397)</f>
        <v>117</v>
      </c>
      <c r="D1397" s="218">
        <v>7</v>
      </c>
      <c r="E1397" s="218">
        <v>0</v>
      </c>
      <c r="F1397" s="218">
        <v>0</v>
      </c>
      <c r="G1397" s="218">
        <v>5</v>
      </c>
      <c r="H1397" s="218">
        <v>5</v>
      </c>
      <c r="I1397" s="218">
        <v>100</v>
      </c>
      <c r="J1397" s="220"/>
    </row>
    <row r="1398" spans="1:10" s="6" customFormat="1">
      <c r="A1398" s="26">
        <v>947</v>
      </c>
      <c r="B1398" s="218" t="s">
        <v>157</v>
      </c>
      <c r="C1398" s="218"/>
      <c r="D1398" s="218"/>
      <c r="E1398" s="218"/>
      <c r="F1398" s="218"/>
      <c r="G1398" s="218"/>
      <c r="H1398" s="218"/>
      <c r="I1398" s="218"/>
      <c r="J1398" s="220"/>
    </row>
    <row r="1399" spans="1:10" s="6" customFormat="1" ht="30.75" customHeight="1">
      <c r="A1399" s="26">
        <v>948</v>
      </c>
      <c r="B1399" s="27" t="s">
        <v>562</v>
      </c>
      <c r="C1399" s="27">
        <f>SUM(C1400:C1402)</f>
        <v>158.65</v>
      </c>
      <c r="D1399" s="27">
        <f t="shared" ref="D1399:I1399" si="292">SUM(D1400:D1402)</f>
        <v>5</v>
      </c>
      <c r="E1399" s="27">
        <f t="shared" si="292"/>
        <v>5</v>
      </c>
      <c r="F1399" s="27">
        <f t="shared" si="292"/>
        <v>8.65</v>
      </c>
      <c r="G1399" s="27">
        <f t="shared" si="292"/>
        <v>20</v>
      </c>
      <c r="H1399" s="27">
        <f t="shared" si="292"/>
        <v>20</v>
      </c>
      <c r="I1399" s="27">
        <f t="shared" si="292"/>
        <v>100</v>
      </c>
      <c r="J1399" s="338" t="s">
        <v>685</v>
      </c>
    </row>
    <row r="1400" spans="1:10" s="6" customFormat="1">
      <c r="A1400" s="26">
        <v>949</v>
      </c>
      <c r="B1400" s="218" t="s">
        <v>37</v>
      </c>
      <c r="C1400" s="218"/>
      <c r="D1400" s="218"/>
      <c r="E1400" s="218"/>
      <c r="F1400" s="218"/>
      <c r="G1400" s="218"/>
      <c r="H1400" s="218"/>
      <c r="I1400" s="218"/>
      <c r="J1400" s="356"/>
    </row>
    <row r="1401" spans="1:10" s="6" customFormat="1">
      <c r="A1401" s="26">
        <v>950</v>
      </c>
      <c r="B1401" s="218" t="s">
        <v>87</v>
      </c>
      <c r="C1401" s="218">
        <f>SUM(D1401:I1401)</f>
        <v>158.65</v>
      </c>
      <c r="D1401" s="218">
        <v>5</v>
      </c>
      <c r="E1401" s="218">
        <v>5</v>
      </c>
      <c r="F1401" s="218">
        <v>8.65</v>
      </c>
      <c r="G1401" s="218">
        <v>20</v>
      </c>
      <c r="H1401" s="218">
        <v>20</v>
      </c>
      <c r="I1401" s="218">
        <v>100</v>
      </c>
      <c r="J1401" s="356"/>
    </row>
    <row r="1402" spans="1:10" s="6" customFormat="1">
      <c r="A1402" s="26">
        <v>951</v>
      </c>
      <c r="B1402" s="218" t="s">
        <v>157</v>
      </c>
      <c r="C1402" s="218"/>
      <c r="D1402" s="218"/>
      <c r="E1402" s="218"/>
      <c r="F1402" s="218"/>
      <c r="G1402" s="218"/>
      <c r="H1402" s="218"/>
      <c r="I1402" s="218"/>
      <c r="J1402" s="339"/>
    </row>
    <row r="1403" spans="1:10" s="88" customFormat="1" ht="25.5" hidden="1">
      <c r="A1403" s="26">
        <v>952</v>
      </c>
      <c r="B1403" s="27" t="s">
        <v>563</v>
      </c>
      <c r="C1403" s="218">
        <f>SUM(D1403:H1403)</f>
        <v>434</v>
      </c>
      <c r="D1403" s="27">
        <f t="shared" ref="D1403:I1403" si="293">SUM(D1404:D1405)</f>
        <v>0</v>
      </c>
      <c r="E1403" s="27">
        <f t="shared" si="293"/>
        <v>434</v>
      </c>
      <c r="F1403" s="27">
        <f t="shared" si="293"/>
        <v>0</v>
      </c>
      <c r="G1403" s="27">
        <f t="shared" si="293"/>
        <v>0</v>
      </c>
      <c r="H1403" s="27">
        <f t="shared" si="293"/>
        <v>0</v>
      </c>
      <c r="I1403" s="27">
        <f t="shared" si="293"/>
        <v>0</v>
      </c>
      <c r="J1403" s="220"/>
    </row>
    <row r="1404" spans="1:10" s="88" customFormat="1" hidden="1">
      <c r="A1404" s="26">
        <v>953</v>
      </c>
      <c r="B1404" s="218" t="s">
        <v>37</v>
      </c>
      <c r="C1404" s="218">
        <f>SUM(D1404:H1404)</f>
        <v>217</v>
      </c>
      <c r="D1404" s="218"/>
      <c r="E1404" s="218">
        <v>217</v>
      </c>
      <c r="F1404" s="218"/>
      <c r="G1404" s="218"/>
      <c r="H1404" s="218"/>
      <c r="I1404" s="218"/>
      <c r="J1404" s="220"/>
    </row>
    <row r="1405" spans="1:10" s="6" customFormat="1" hidden="1">
      <c r="A1405" s="26">
        <v>954</v>
      </c>
      <c r="B1405" s="218" t="s">
        <v>87</v>
      </c>
      <c r="C1405" s="218">
        <f>SUM(D1405:H1405)</f>
        <v>217</v>
      </c>
      <c r="D1405" s="218">
        <v>0</v>
      </c>
      <c r="E1405" s="218">
        <v>217</v>
      </c>
      <c r="F1405" s="218">
        <v>0</v>
      </c>
      <c r="G1405" s="218">
        <v>0</v>
      </c>
      <c r="H1405" s="218">
        <v>0</v>
      </c>
      <c r="I1405" s="218"/>
      <c r="J1405" s="220"/>
    </row>
    <row r="1406" spans="1:10" s="6" customFormat="1" ht="15.75" hidden="1" customHeight="1">
      <c r="A1406" s="26">
        <v>955</v>
      </c>
      <c r="B1406" s="218" t="s">
        <v>157</v>
      </c>
      <c r="C1406" s="218"/>
      <c r="D1406" s="218"/>
      <c r="E1406" s="218"/>
      <c r="F1406" s="218"/>
      <c r="G1406" s="218"/>
      <c r="H1406" s="218"/>
      <c r="I1406" s="218"/>
      <c r="J1406" s="220"/>
    </row>
    <row r="1407" spans="1:10" s="6" customFormat="1" ht="31.5" customHeight="1">
      <c r="A1407" s="26">
        <v>956</v>
      </c>
      <c r="B1407" s="27" t="s">
        <v>564</v>
      </c>
      <c r="C1407" s="27">
        <f>SUM(C1408:C1419)</f>
        <v>0</v>
      </c>
      <c r="D1407" s="27">
        <f>SUM(D1408:D1419)</f>
        <v>0</v>
      </c>
      <c r="E1407" s="27">
        <f>SUM(E1408:E1419)</f>
        <v>0</v>
      </c>
      <c r="F1407" s="27">
        <f>SUM(F1408:F1419)</f>
        <v>0</v>
      </c>
      <c r="G1407" s="27">
        <v>42</v>
      </c>
      <c r="H1407" s="27">
        <v>42</v>
      </c>
      <c r="I1407" s="27">
        <v>100</v>
      </c>
      <c r="J1407" s="220"/>
    </row>
    <row r="1408" spans="1:10" s="6" customFormat="1" ht="12.75" customHeight="1">
      <c r="A1408" s="26">
        <v>957</v>
      </c>
      <c r="B1408" s="218" t="s">
        <v>37</v>
      </c>
      <c r="C1408" s="218"/>
      <c r="D1408" s="218"/>
      <c r="E1408" s="218"/>
      <c r="F1408" s="218"/>
      <c r="G1408" s="218"/>
      <c r="H1408" s="218"/>
      <c r="I1408" s="218"/>
      <c r="J1408" s="220"/>
    </row>
    <row r="1409" spans="1:10" s="6" customFormat="1" ht="12.75" customHeight="1">
      <c r="A1409" s="26"/>
      <c r="B1409" s="307" t="s">
        <v>10</v>
      </c>
      <c r="C1409" s="307"/>
      <c r="D1409" s="307"/>
      <c r="E1409" s="307"/>
      <c r="F1409" s="307"/>
      <c r="G1409" s="307">
        <v>42</v>
      </c>
      <c r="H1409" s="307">
        <v>42</v>
      </c>
      <c r="I1409" s="307"/>
      <c r="J1409" s="308"/>
    </row>
    <row r="1410" spans="1:10" s="6" customFormat="1" ht="29.25" customHeight="1">
      <c r="A1410" s="26"/>
      <c r="B1410" s="307" t="s">
        <v>698</v>
      </c>
      <c r="C1410" s="307"/>
      <c r="D1410" s="307"/>
      <c r="E1410" s="307"/>
      <c r="F1410" s="307"/>
      <c r="G1410" s="307">
        <v>156.4</v>
      </c>
      <c r="H1410" s="307">
        <v>156.4</v>
      </c>
      <c r="I1410" s="307">
        <v>100</v>
      </c>
      <c r="J1410" s="308"/>
    </row>
    <row r="1411" spans="1:10" s="6" customFormat="1" ht="12.75" customHeight="1">
      <c r="A1411" s="26"/>
      <c r="B1411" s="307" t="s">
        <v>9</v>
      </c>
      <c r="C1411" s="307"/>
      <c r="D1411" s="307"/>
      <c r="E1411" s="307"/>
      <c r="F1411" s="307"/>
      <c r="G1411" s="307">
        <v>78.2</v>
      </c>
      <c r="H1411" s="307">
        <v>78.2</v>
      </c>
      <c r="I1411" s="307">
        <v>100</v>
      </c>
      <c r="J1411" s="308"/>
    </row>
    <row r="1412" spans="1:10" s="6" customFormat="1" ht="12.75" customHeight="1">
      <c r="A1412" s="26"/>
      <c r="B1412" s="307" t="s">
        <v>10</v>
      </c>
      <c r="C1412" s="307"/>
      <c r="D1412" s="307"/>
      <c r="E1412" s="307"/>
      <c r="F1412" s="307"/>
      <c r="G1412" s="307">
        <v>78.2</v>
      </c>
      <c r="H1412" s="307">
        <v>78.2</v>
      </c>
      <c r="I1412" s="307">
        <v>100</v>
      </c>
      <c r="J1412" s="308"/>
    </row>
    <row r="1413" spans="1:10" s="6" customFormat="1" ht="37.5" customHeight="1">
      <c r="A1413" s="26"/>
      <c r="B1413" s="307" t="s">
        <v>699</v>
      </c>
      <c r="C1413" s="307"/>
      <c r="D1413" s="307"/>
      <c r="E1413" s="307"/>
      <c r="F1413" s="307"/>
      <c r="G1413" s="307">
        <v>1000</v>
      </c>
      <c r="H1413" s="307">
        <v>0</v>
      </c>
      <c r="I1413" s="307">
        <v>0</v>
      </c>
      <c r="J1413" s="308"/>
    </row>
    <row r="1414" spans="1:10" s="6" customFormat="1" ht="12.75" customHeight="1">
      <c r="A1414" s="26"/>
      <c r="B1414" s="307" t="s">
        <v>9</v>
      </c>
      <c r="C1414" s="307"/>
      <c r="D1414" s="307"/>
      <c r="E1414" s="307"/>
      <c r="F1414" s="307"/>
      <c r="G1414" s="307">
        <v>1000</v>
      </c>
      <c r="H1414" s="307">
        <v>0</v>
      </c>
      <c r="I1414" s="307">
        <v>0</v>
      </c>
      <c r="J1414" s="308"/>
    </row>
    <row r="1415" spans="1:10" s="6" customFormat="1" ht="12.75" customHeight="1">
      <c r="A1415" s="26"/>
      <c r="B1415" s="307" t="s">
        <v>10</v>
      </c>
      <c r="C1415" s="307"/>
      <c r="D1415" s="307"/>
      <c r="E1415" s="307"/>
      <c r="F1415" s="307"/>
      <c r="G1415" s="307"/>
      <c r="H1415" s="307"/>
      <c r="I1415" s="307"/>
      <c r="J1415" s="308"/>
    </row>
    <row r="1416" spans="1:10" s="6" customFormat="1" ht="26.25" customHeight="1">
      <c r="A1416" s="26"/>
      <c r="B1416" s="307" t="s">
        <v>700</v>
      </c>
      <c r="C1416" s="307"/>
      <c r="D1416" s="307"/>
      <c r="E1416" s="307"/>
      <c r="F1416" s="307"/>
      <c r="G1416" s="307">
        <v>100</v>
      </c>
      <c r="H1416" s="307">
        <v>100</v>
      </c>
      <c r="I1416" s="307">
        <v>100</v>
      </c>
      <c r="J1416" s="308"/>
    </row>
    <row r="1417" spans="1:10" s="6" customFormat="1" ht="12.75" customHeight="1">
      <c r="A1417" s="26"/>
      <c r="B1417" s="307" t="s">
        <v>9</v>
      </c>
      <c r="C1417" s="307"/>
      <c r="D1417" s="307"/>
      <c r="E1417" s="307"/>
      <c r="F1417" s="307"/>
      <c r="G1417" s="307">
        <v>50</v>
      </c>
      <c r="H1417" s="307">
        <v>50</v>
      </c>
      <c r="I1417" s="307">
        <v>100</v>
      </c>
      <c r="J1417" s="308"/>
    </row>
    <row r="1418" spans="1:10" s="6" customFormat="1" ht="12.75" customHeight="1">
      <c r="A1418" s="26"/>
      <c r="B1418" s="307" t="s">
        <v>10</v>
      </c>
      <c r="C1418" s="307"/>
      <c r="D1418" s="307"/>
      <c r="E1418" s="307"/>
      <c r="F1418" s="307"/>
      <c r="G1418" s="307">
        <v>50</v>
      </c>
      <c r="H1418" s="307">
        <v>50</v>
      </c>
      <c r="I1418" s="307">
        <v>100</v>
      </c>
      <c r="J1418" s="308"/>
    </row>
    <row r="1419" spans="1:10" s="6" customFormat="1" ht="15" hidden="1" customHeight="1">
      <c r="A1419" s="26">
        <v>959</v>
      </c>
      <c r="B1419" s="218" t="s">
        <v>157</v>
      </c>
      <c r="C1419" s="218"/>
      <c r="D1419" s="218"/>
      <c r="E1419" s="218"/>
      <c r="F1419" s="218"/>
      <c r="G1419" s="218"/>
      <c r="H1419" s="218"/>
      <c r="I1419" s="218"/>
      <c r="J1419" s="220"/>
    </row>
    <row r="1420" spans="1:10" s="88" customFormat="1" ht="34.5" customHeight="1">
      <c r="A1420" s="289">
        <v>960</v>
      </c>
      <c r="B1420" s="317" t="s">
        <v>385</v>
      </c>
      <c r="C1420" s="318"/>
      <c r="D1420" s="318"/>
      <c r="E1420" s="318"/>
      <c r="F1420" s="318"/>
      <c r="G1420" s="318"/>
      <c r="H1420" s="318"/>
      <c r="I1420" s="318"/>
      <c r="J1420" s="319"/>
    </row>
    <row r="1421" spans="1:10" s="6" customFormat="1">
      <c r="A1421" s="26">
        <v>961</v>
      </c>
      <c r="B1421" s="218" t="s">
        <v>362</v>
      </c>
      <c r="C1421" s="218">
        <f t="shared" ref="C1421:H1421" si="294">SUM(C1422:C1426)</f>
        <v>930</v>
      </c>
      <c r="D1421" s="218">
        <f t="shared" si="294"/>
        <v>223</v>
      </c>
      <c r="E1421" s="218">
        <f t="shared" si="294"/>
        <v>100</v>
      </c>
      <c r="F1421" s="218">
        <f t="shared" si="294"/>
        <v>107</v>
      </c>
      <c r="G1421" s="218">
        <f t="shared" si="294"/>
        <v>200</v>
      </c>
      <c r="H1421" s="218">
        <f t="shared" si="294"/>
        <v>200</v>
      </c>
      <c r="I1421" s="218">
        <v>100</v>
      </c>
      <c r="J1421" s="220"/>
    </row>
    <row r="1422" spans="1:10" s="6" customFormat="1">
      <c r="A1422" s="26">
        <v>962</v>
      </c>
      <c r="B1422" s="218" t="s">
        <v>363</v>
      </c>
      <c r="C1422" s="218"/>
      <c r="D1422" s="218"/>
      <c r="E1422" s="218"/>
      <c r="F1422" s="218"/>
      <c r="G1422" s="218"/>
      <c r="H1422" s="218"/>
      <c r="I1422" s="218"/>
      <c r="J1422" s="220"/>
    </row>
    <row r="1423" spans="1:10" s="6" customFormat="1">
      <c r="A1423" s="26">
        <v>963</v>
      </c>
      <c r="B1423" s="218" t="s">
        <v>64</v>
      </c>
      <c r="C1423" s="218">
        <v>0</v>
      </c>
      <c r="D1423" s="218">
        <v>0</v>
      </c>
      <c r="E1423" s="218">
        <v>0</v>
      </c>
      <c r="F1423" s="218">
        <v>0</v>
      </c>
      <c r="G1423" s="218">
        <v>0</v>
      </c>
      <c r="H1423" s="218">
        <v>0</v>
      </c>
      <c r="I1423" s="218"/>
      <c r="J1423" s="220"/>
    </row>
    <row r="1424" spans="1:10" s="6" customFormat="1">
      <c r="A1424" s="26">
        <v>964</v>
      </c>
      <c r="B1424" s="218" t="s">
        <v>65</v>
      </c>
      <c r="C1424" s="218">
        <v>0</v>
      </c>
      <c r="D1424" s="218">
        <v>0</v>
      </c>
      <c r="E1424" s="218">
        <v>0</v>
      </c>
      <c r="F1424" s="218">
        <v>0</v>
      </c>
      <c r="G1424" s="218">
        <v>0</v>
      </c>
      <c r="H1424" s="218">
        <v>0</v>
      </c>
      <c r="I1424" s="218"/>
      <c r="J1424" s="220"/>
    </row>
    <row r="1425" spans="1:10" s="6" customFormat="1">
      <c r="A1425" s="26">
        <v>965</v>
      </c>
      <c r="B1425" s="218" t="s">
        <v>74</v>
      </c>
      <c r="C1425" s="218">
        <f>SUM(C1446,C1447,C1448)</f>
        <v>930</v>
      </c>
      <c r="D1425" s="218">
        <f t="shared" ref="D1425:H1425" si="295">SUM(D1446,D1447,D1448)</f>
        <v>223</v>
      </c>
      <c r="E1425" s="218">
        <f t="shared" si="295"/>
        <v>100</v>
      </c>
      <c r="F1425" s="218">
        <f t="shared" si="295"/>
        <v>107</v>
      </c>
      <c r="G1425" s="218">
        <f t="shared" si="295"/>
        <v>200</v>
      </c>
      <c r="H1425" s="218">
        <f t="shared" si="295"/>
        <v>200</v>
      </c>
      <c r="I1425" s="218">
        <v>100</v>
      </c>
      <c r="J1425" s="220"/>
    </row>
    <row r="1426" spans="1:10" s="6" customFormat="1">
      <c r="A1426" s="26">
        <v>966</v>
      </c>
      <c r="B1426" s="218" t="s">
        <v>321</v>
      </c>
      <c r="C1426" s="218">
        <v>0</v>
      </c>
      <c r="D1426" s="218">
        <v>0</v>
      </c>
      <c r="E1426" s="218">
        <v>0</v>
      </c>
      <c r="F1426" s="218">
        <v>0</v>
      </c>
      <c r="G1426" s="218">
        <v>0</v>
      </c>
      <c r="H1426" s="218">
        <v>0</v>
      </c>
      <c r="I1426" s="218"/>
      <c r="J1426" s="220"/>
    </row>
    <row r="1427" spans="1:10" s="6" customFormat="1">
      <c r="A1427" s="26">
        <v>967</v>
      </c>
      <c r="B1427" s="27" t="s">
        <v>322</v>
      </c>
      <c r="C1427" s="218"/>
      <c r="D1427" s="218"/>
      <c r="E1427" s="218"/>
      <c r="F1427" s="218"/>
      <c r="G1427" s="218"/>
      <c r="H1427" s="218"/>
      <c r="I1427" s="218"/>
      <c r="J1427" s="220"/>
    </row>
    <row r="1428" spans="1:10" s="6" customFormat="1" ht="38.25" hidden="1">
      <c r="A1428" s="26">
        <v>968</v>
      </c>
      <c r="B1428" s="218" t="s">
        <v>364</v>
      </c>
      <c r="C1428" s="218" t="s">
        <v>328</v>
      </c>
      <c r="D1428" s="218"/>
      <c r="E1428" s="218"/>
      <c r="F1428" s="218"/>
      <c r="G1428" s="218"/>
      <c r="H1428" s="218"/>
      <c r="I1428" s="218"/>
      <c r="J1428" s="218"/>
    </row>
    <row r="1429" spans="1:10" s="6" customFormat="1" ht="38.25" hidden="1">
      <c r="A1429" s="26">
        <v>969</v>
      </c>
      <c r="B1429" s="218" t="s">
        <v>365</v>
      </c>
      <c r="C1429" s="218" t="s">
        <v>328</v>
      </c>
      <c r="D1429" s="218"/>
      <c r="E1429" s="218"/>
      <c r="F1429" s="218"/>
      <c r="G1429" s="218"/>
      <c r="H1429" s="218"/>
      <c r="I1429" s="218"/>
      <c r="J1429" s="218"/>
    </row>
    <row r="1430" spans="1:10" s="6" customFormat="1" ht="51" hidden="1">
      <c r="A1430" s="26">
        <v>970</v>
      </c>
      <c r="B1430" s="218" t="s">
        <v>366</v>
      </c>
      <c r="C1430" s="218" t="s">
        <v>328</v>
      </c>
      <c r="D1430" s="218"/>
      <c r="E1430" s="218"/>
      <c r="F1430" s="218"/>
      <c r="G1430" s="218"/>
      <c r="H1430" s="218"/>
      <c r="I1430" s="218"/>
      <c r="J1430" s="218"/>
    </row>
    <row r="1431" spans="1:10" s="6" customFormat="1" ht="63.75" hidden="1">
      <c r="A1431" s="26">
        <v>971</v>
      </c>
      <c r="B1431" s="218" t="s">
        <v>345</v>
      </c>
      <c r="C1431" s="218" t="s">
        <v>328</v>
      </c>
      <c r="D1431" s="218"/>
      <c r="E1431" s="218"/>
      <c r="F1431" s="218"/>
      <c r="G1431" s="218"/>
      <c r="H1431" s="218"/>
      <c r="I1431" s="218"/>
      <c r="J1431" s="218"/>
    </row>
    <row r="1432" spans="1:10" s="6" customFormat="1" ht="76.5" hidden="1">
      <c r="A1432" s="26">
        <v>972</v>
      </c>
      <c r="B1432" s="218" t="s">
        <v>367</v>
      </c>
      <c r="C1432" s="218" t="s">
        <v>328</v>
      </c>
      <c r="D1432" s="218"/>
      <c r="E1432" s="218"/>
      <c r="F1432" s="218"/>
      <c r="G1432" s="218"/>
      <c r="H1432" s="218"/>
      <c r="I1432" s="218"/>
      <c r="J1432" s="218"/>
    </row>
    <row r="1433" spans="1:10" s="6" customFormat="1" ht="102" hidden="1">
      <c r="A1433" s="26">
        <v>973</v>
      </c>
      <c r="B1433" s="218" t="s">
        <v>368</v>
      </c>
      <c r="C1433" s="218" t="s">
        <v>328</v>
      </c>
      <c r="D1433" s="218"/>
      <c r="E1433" s="218"/>
      <c r="F1433" s="218"/>
      <c r="G1433" s="218"/>
      <c r="H1433" s="218"/>
      <c r="I1433" s="218"/>
      <c r="J1433" s="218"/>
    </row>
    <row r="1434" spans="1:10" s="6" customFormat="1" ht="63.75" hidden="1">
      <c r="A1434" s="26">
        <v>974</v>
      </c>
      <c r="B1434" s="218" t="s">
        <v>375</v>
      </c>
      <c r="C1434" s="218" t="s">
        <v>328</v>
      </c>
      <c r="D1434" s="218"/>
      <c r="E1434" s="218"/>
      <c r="F1434" s="218"/>
      <c r="G1434" s="218"/>
      <c r="H1434" s="218"/>
      <c r="I1434" s="218"/>
      <c r="J1434" s="218"/>
    </row>
    <row r="1435" spans="1:10" s="6" customFormat="1" ht="102" hidden="1">
      <c r="A1435" s="26">
        <v>975</v>
      </c>
      <c r="B1435" s="218" t="s">
        <v>376</v>
      </c>
      <c r="C1435" s="218" t="s">
        <v>328</v>
      </c>
      <c r="D1435" s="218"/>
      <c r="E1435" s="218"/>
      <c r="F1435" s="218"/>
      <c r="G1435" s="218"/>
      <c r="H1435" s="218"/>
      <c r="I1435" s="218"/>
      <c r="J1435" s="218"/>
    </row>
    <row r="1436" spans="1:10" s="6" customFormat="1" ht="63.75" hidden="1">
      <c r="A1436" s="26">
        <v>976</v>
      </c>
      <c r="B1436" s="218" t="s">
        <v>377</v>
      </c>
      <c r="C1436" s="218" t="s">
        <v>328</v>
      </c>
      <c r="D1436" s="218"/>
      <c r="E1436" s="218"/>
      <c r="F1436" s="218"/>
      <c r="G1436" s="218"/>
      <c r="H1436" s="218"/>
      <c r="I1436" s="218"/>
      <c r="J1436" s="218"/>
    </row>
    <row r="1437" spans="1:10" s="6" customFormat="1" ht="76.5" hidden="1">
      <c r="A1437" s="26">
        <v>977</v>
      </c>
      <c r="B1437" s="218" t="s">
        <v>378</v>
      </c>
      <c r="C1437" s="218" t="s">
        <v>328</v>
      </c>
      <c r="D1437" s="218"/>
      <c r="E1437" s="218"/>
      <c r="F1437" s="218"/>
      <c r="G1437" s="218"/>
      <c r="H1437" s="218"/>
      <c r="I1437" s="218"/>
      <c r="J1437" s="218"/>
    </row>
    <row r="1438" spans="1:10" s="6" customFormat="1" ht="51" hidden="1">
      <c r="A1438" s="26">
        <v>978</v>
      </c>
      <c r="B1438" s="218" t="s">
        <v>384</v>
      </c>
      <c r="C1438" s="218" t="s">
        <v>328</v>
      </c>
      <c r="D1438" s="218"/>
      <c r="E1438" s="218"/>
      <c r="F1438" s="218"/>
      <c r="G1438" s="218"/>
      <c r="H1438" s="218"/>
      <c r="I1438" s="218"/>
      <c r="J1438" s="218"/>
    </row>
    <row r="1439" spans="1:10" s="6" customFormat="1" ht="38.25" hidden="1">
      <c r="A1439" s="26">
        <v>979</v>
      </c>
      <c r="B1439" s="218" t="s">
        <v>379</v>
      </c>
      <c r="C1439" s="218" t="s">
        <v>328</v>
      </c>
      <c r="D1439" s="218"/>
      <c r="E1439" s="218"/>
      <c r="F1439" s="218"/>
      <c r="G1439" s="218"/>
      <c r="H1439" s="218"/>
      <c r="I1439" s="218"/>
      <c r="J1439" s="218"/>
    </row>
    <row r="1440" spans="1:10" s="6" customFormat="1" ht="63.75" hidden="1">
      <c r="A1440" s="26">
        <v>980</v>
      </c>
      <c r="B1440" s="218" t="s">
        <v>380</v>
      </c>
      <c r="C1440" s="218" t="s">
        <v>328</v>
      </c>
      <c r="D1440" s="218"/>
      <c r="E1440" s="218"/>
      <c r="F1440" s="218"/>
      <c r="G1440" s="218"/>
      <c r="H1440" s="218"/>
      <c r="I1440" s="218"/>
      <c r="J1440" s="218"/>
    </row>
    <row r="1441" spans="1:10" s="6" customFormat="1" ht="51" hidden="1">
      <c r="A1441" s="26">
        <v>981</v>
      </c>
      <c r="B1441" s="218" t="s">
        <v>381</v>
      </c>
      <c r="C1441" s="218" t="s">
        <v>328</v>
      </c>
      <c r="D1441" s="218"/>
      <c r="E1441" s="218"/>
      <c r="F1441" s="218"/>
      <c r="G1441" s="218"/>
      <c r="H1441" s="218"/>
      <c r="I1441" s="218"/>
      <c r="J1441" s="218"/>
    </row>
    <row r="1442" spans="1:10" s="6" customFormat="1" ht="51" hidden="1">
      <c r="A1442" s="26">
        <v>982</v>
      </c>
      <c r="B1442" s="218" t="s">
        <v>382</v>
      </c>
      <c r="C1442" s="218" t="s">
        <v>328</v>
      </c>
      <c r="D1442" s="218"/>
      <c r="E1442" s="218"/>
      <c r="F1442" s="218"/>
      <c r="G1442" s="218"/>
      <c r="H1442" s="218"/>
      <c r="I1442" s="218"/>
      <c r="J1442" s="218"/>
    </row>
    <row r="1443" spans="1:10" s="6" customFormat="1" ht="38.25" hidden="1">
      <c r="A1443" s="26">
        <v>983</v>
      </c>
      <c r="B1443" s="174" t="s">
        <v>383</v>
      </c>
      <c r="C1443" s="174" t="s">
        <v>328</v>
      </c>
      <c r="D1443" s="174"/>
      <c r="E1443" s="174"/>
      <c r="F1443" s="174"/>
      <c r="G1443" s="174"/>
      <c r="H1443" s="174"/>
      <c r="I1443" s="174"/>
      <c r="J1443" s="174"/>
    </row>
    <row r="1444" spans="1:10" s="6" customFormat="1" ht="76.5" hidden="1">
      <c r="A1444" s="26">
        <v>984</v>
      </c>
      <c r="B1444" s="220" t="s">
        <v>444</v>
      </c>
      <c r="C1444" s="220" t="s">
        <v>328</v>
      </c>
      <c r="D1444" s="220"/>
      <c r="E1444" s="220"/>
      <c r="F1444" s="220"/>
      <c r="G1444" s="220"/>
      <c r="H1444" s="220"/>
      <c r="I1444" s="220"/>
      <c r="J1444" s="220"/>
    </row>
    <row r="1445" spans="1:10" s="6" customFormat="1" ht="38.25" hidden="1">
      <c r="A1445" s="26">
        <v>985</v>
      </c>
      <c r="B1445" s="220" t="s">
        <v>445</v>
      </c>
      <c r="C1445" s="220" t="s">
        <v>328</v>
      </c>
      <c r="D1445" s="220"/>
      <c r="E1445" s="220"/>
      <c r="F1445" s="220"/>
      <c r="G1445" s="220"/>
      <c r="H1445" s="220"/>
      <c r="I1445" s="220"/>
      <c r="J1445" s="220"/>
    </row>
    <row r="1446" spans="1:10" s="6" customFormat="1" ht="39.75" hidden="1" customHeight="1">
      <c r="A1446" s="26">
        <v>986</v>
      </c>
      <c r="B1446" s="212" t="s">
        <v>446</v>
      </c>
      <c r="C1446" s="212">
        <f>SUM(D1446:I1446)</f>
        <v>123</v>
      </c>
      <c r="D1446" s="212">
        <v>123</v>
      </c>
      <c r="E1446" s="212">
        <v>0</v>
      </c>
      <c r="F1446" s="212">
        <v>0</v>
      </c>
      <c r="G1446" s="212">
        <v>0</v>
      </c>
      <c r="H1446" s="212">
        <v>0</v>
      </c>
      <c r="I1446" s="212">
        <v>0</v>
      </c>
      <c r="J1446" s="212"/>
    </row>
    <row r="1447" spans="1:10" s="6" customFormat="1" ht="25.5" hidden="1">
      <c r="A1447" s="26">
        <v>987</v>
      </c>
      <c r="B1447" s="212" t="s">
        <v>592</v>
      </c>
      <c r="C1447" s="212">
        <f>SUM(D1447:I1447)</f>
        <v>0</v>
      </c>
      <c r="D1447" s="212"/>
      <c r="E1447" s="212"/>
      <c r="F1447" s="212"/>
      <c r="G1447" s="212">
        <v>0</v>
      </c>
      <c r="H1447" s="212">
        <v>0</v>
      </c>
      <c r="I1447" s="212">
        <v>0</v>
      </c>
      <c r="J1447" s="212"/>
    </row>
    <row r="1448" spans="1:10" s="6" customFormat="1" ht="75" customHeight="1">
      <c r="A1448" s="26">
        <v>988</v>
      </c>
      <c r="B1448" s="220" t="s">
        <v>477</v>
      </c>
      <c r="C1448" s="212">
        <f>SUM(D1448:I1448)</f>
        <v>807</v>
      </c>
      <c r="D1448" s="220">
        <v>100</v>
      </c>
      <c r="E1448" s="220">
        <v>100</v>
      </c>
      <c r="F1448" s="220">
        <v>107</v>
      </c>
      <c r="G1448" s="309">
        <v>200</v>
      </c>
      <c r="H1448" s="309">
        <v>200</v>
      </c>
      <c r="I1448" s="309">
        <v>100</v>
      </c>
      <c r="J1448" s="220"/>
    </row>
    <row r="1449" spans="1:10" s="88" customFormat="1" ht="34.5" customHeight="1">
      <c r="A1449" s="289">
        <v>989</v>
      </c>
      <c r="B1449" s="318" t="s">
        <v>447</v>
      </c>
      <c r="C1449" s="373"/>
      <c r="D1449" s="373"/>
      <c r="E1449" s="373"/>
      <c r="F1449" s="373"/>
      <c r="G1449" s="373"/>
      <c r="H1449" s="373"/>
      <c r="I1449" s="373"/>
      <c r="J1449" s="374"/>
    </row>
    <row r="1450" spans="1:10" s="30" customFormat="1">
      <c r="A1450" s="26">
        <v>990</v>
      </c>
      <c r="B1450" s="182" t="s">
        <v>96</v>
      </c>
      <c r="C1450" s="183">
        <f>SUM(C1452)</f>
        <v>171829.57</v>
      </c>
      <c r="D1450" s="183">
        <f t="shared" ref="D1450:H1450" si="296">SUM(D1452)</f>
        <v>31031.7</v>
      </c>
      <c r="E1450" s="183">
        <f t="shared" si="296"/>
        <v>34377.9</v>
      </c>
      <c r="F1450" s="183">
        <f t="shared" si="296"/>
        <v>32895.93</v>
      </c>
      <c r="G1450" s="183">
        <f t="shared" si="296"/>
        <v>36973.240000000005</v>
      </c>
      <c r="H1450" s="183">
        <f t="shared" si="296"/>
        <v>36250.800000000003</v>
      </c>
      <c r="I1450" s="183">
        <v>98.05</v>
      </c>
      <c r="J1450" s="278"/>
    </row>
    <row r="1451" spans="1:10" s="30" customFormat="1">
      <c r="A1451" s="26">
        <v>991</v>
      </c>
      <c r="B1451" s="27" t="s">
        <v>390</v>
      </c>
      <c r="C1451" s="86">
        <f t="shared" ref="C1451:H1451" si="297">SUM(C1452)</f>
        <v>171829.57</v>
      </c>
      <c r="D1451" s="86">
        <f t="shared" si="297"/>
        <v>31031.7</v>
      </c>
      <c r="E1451" s="86">
        <f t="shared" si="297"/>
        <v>34377.9</v>
      </c>
      <c r="F1451" s="86">
        <f t="shared" si="297"/>
        <v>32895.93</v>
      </c>
      <c r="G1451" s="86">
        <f t="shared" si="297"/>
        <v>36973.240000000005</v>
      </c>
      <c r="H1451" s="86">
        <f t="shared" si="297"/>
        <v>36250.800000000003</v>
      </c>
      <c r="I1451" s="86">
        <v>98.05</v>
      </c>
      <c r="J1451" s="278"/>
    </row>
    <row r="1452" spans="1:10" s="30" customFormat="1">
      <c r="A1452" s="26">
        <v>992</v>
      </c>
      <c r="B1452" s="279" t="s">
        <v>74</v>
      </c>
      <c r="C1452" s="86">
        <f t="shared" ref="C1452:H1452" si="298">SUM(C1457+C1453)</f>
        <v>171829.57</v>
      </c>
      <c r="D1452" s="86">
        <f t="shared" si="298"/>
        <v>31031.7</v>
      </c>
      <c r="E1452" s="86">
        <f t="shared" si="298"/>
        <v>34377.9</v>
      </c>
      <c r="F1452" s="86">
        <f t="shared" si="298"/>
        <v>32895.93</v>
      </c>
      <c r="G1452" s="86">
        <f t="shared" si="298"/>
        <v>36973.240000000005</v>
      </c>
      <c r="H1452" s="86">
        <f t="shared" si="298"/>
        <v>36250.800000000003</v>
      </c>
      <c r="I1452" s="86">
        <v>98.05</v>
      </c>
      <c r="J1452" s="278"/>
    </row>
    <row r="1453" spans="1:10" s="30" customFormat="1" ht="54.75" customHeight="1">
      <c r="A1453" s="26">
        <v>993</v>
      </c>
      <c r="B1453" s="90" t="s">
        <v>567</v>
      </c>
      <c r="C1453" s="86">
        <f t="shared" ref="C1453:F1453" si="299">SUM(C1454,C1456)</f>
        <v>117254.99</v>
      </c>
      <c r="D1453" s="86">
        <f t="shared" si="299"/>
        <v>21731.7</v>
      </c>
      <c r="E1453" s="86">
        <f t="shared" si="299"/>
        <v>22395</v>
      </c>
      <c r="F1453" s="86">
        <f t="shared" si="299"/>
        <v>22853.29</v>
      </c>
      <c r="G1453" s="86">
        <v>25195.200000000001</v>
      </c>
      <c r="H1453" s="86">
        <v>24879.8</v>
      </c>
      <c r="I1453" s="86">
        <v>100</v>
      </c>
      <c r="J1453" s="278"/>
    </row>
    <row r="1454" spans="1:10" s="30" customFormat="1" ht="18" customHeight="1">
      <c r="A1454" s="26">
        <v>994</v>
      </c>
      <c r="B1454" s="87" t="s">
        <v>568</v>
      </c>
      <c r="C1454" s="86">
        <f>SUM(D1454:I1454)</f>
        <v>86924.790000000008</v>
      </c>
      <c r="D1454" s="86">
        <v>16079.7</v>
      </c>
      <c r="E1454" s="86">
        <v>16755.099999999999</v>
      </c>
      <c r="F1454" s="86">
        <v>16993.09</v>
      </c>
      <c r="G1454" s="86">
        <v>18544.5</v>
      </c>
      <c r="H1454" s="86">
        <v>18452.400000000001</v>
      </c>
      <c r="I1454" s="86">
        <v>100</v>
      </c>
      <c r="J1454" s="278"/>
    </row>
    <row r="1455" spans="1:10" s="30" customFormat="1" ht="51">
      <c r="A1455" s="26">
        <v>995</v>
      </c>
      <c r="B1455" s="90" t="s">
        <v>443</v>
      </c>
      <c r="C1455" s="86">
        <f>SUM(D1455:H1455)</f>
        <v>30</v>
      </c>
      <c r="D1455" s="86">
        <v>10</v>
      </c>
      <c r="E1455" s="86">
        <v>10</v>
      </c>
      <c r="F1455" s="86">
        <v>10</v>
      </c>
      <c r="G1455" s="86">
        <v>0</v>
      </c>
      <c r="H1455" s="86">
        <v>0</v>
      </c>
      <c r="I1455" s="86">
        <v>0</v>
      </c>
      <c r="J1455" s="278"/>
    </row>
    <row r="1456" spans="1:10" s="30" customFormat="1" ht="26.25" customHeight="1">
      <c r="A1456" s="26">
        <v>996</v>
      </c>
      <c r="B1456" s="90" t="s">
        <v>569</v>
      </c>
      <c r="C1456" s="86">
        <f>SUM(D1456:I1456)</f>
        <v>30330.199999999997</v>
      </c>
      <c r="D1456" s="86">
        <v>5652</v>
      </c>
      <c r="E1456" s="86">
        <v>5639.9</v>
      </c>
      <c r="F1456" s="86">
        <v>5860.2</v>
      </c>
      <c r="G1456" s="86">
        <v>6650.7</v>
      </c>
      <c r="H1456" s="86">
        <v>6427.4</v>
      </c>
      <c r="I1456" s="86">
        <v>100</v>
      </c>
      <c r="J1456" s="278"/>
    </row>
    <row r="1457" spans="1:10" s="30" customFormat="1" ht="51">
      <c r="A1457" s="26">
        <v>997</v>
      </c>
      <c r="B1457" s="90" t="s">
        <v>570</v>
      </c>
      <c r="C1457" s="86">
        <f>SUM(D1457:I1457)</f>
        <v>54574.58</v>
      </c>
      <c r="D1457" s="86">
        <v>9300</v>
      </c>
      <c r="E1457" s="86">
        <v>11982.9</v>
      </c>
      <c r="F1457" s="86">
        <v>10042.64</v>
      </c>
      <c r="G1457" s="86">
        <v>11778.04</v>
      </c>
      <c r="H1457" s="86">
        <v>11371</v>
      </c>
      <c r="I1457" s="86">
        <v>100</v>
      </c>
      <c r="J1457" s="278"/>
    </row>
    <row r="1458" spans="1:10" s="88" customFormat="1" ht="22.5" customHeight="1">
      <c r="A1458" s="289">
        <v>998</v>
      </c>
      <c r="B1458" s="358" t="s">
        <v>595</v>
      </c>
      <c r="C1458" s="359"/>
      <c r="D1458" s="359"/>
      <c r="E1458" s="359"/>
      <c r="F1458" s="359"/>
      <c r="G1458" s="359"/>
      <c r="H1458" s="359"/>
      <c r="I1458" s="359"/>
      <c r="J1458" s="359"/>
    </row>
    <row r="1459" spans="1:10" s="30" customFormat="1">
      <c r="A1459" s="26">
        <v>999</v>
      </c>
      <c r="B1459" s="267" t="s">
        <v>88</v>
      </c>
      <c r="C1459" s="268">
        <f t="shared" ref="C1459:H1459" si="300">SUM(C1460:C1461)</f>
        <v>243161.40000000002</v>
      </c>
      <c r="D1459" s="269">
        <f>SUM(D1460:D1461)</f>
        <v>30454.125</v>
      </c>
      <c r="E1459" s="269">
        <f t="shared" si="300"/>
        <v>88233</v>
      </c>
      <c r="F1459" s="268">
        <f t="shared" si="300"/>
        <v>55027.704999999994</v>
      </c>
      <c r="G1459" s="268">
        <f>SUM(G1460:G1461)</f>
        <v>34787.21</v>
      </c>
      <c r="H1459" s="268">
        <f t="shared" si="300"/>
        <v>34699.360000000001</v>
      </c>
      <c r="I1459" s="268">
        <v>99.75</v>
      </c>
      <c r="J1459" s="287"/>
    </row>
    <row r="1460" spans="1:10" s="30" customFormat="1">
      <c r="A1460" s="26">
        <v>1000</v>
      </c>
      <c r="B1460" s="27" t="s">
        <v>65</v>
      </c>
      <c r="C1460" s="32">
        <f>SUM(C1469)</f>
        <v>224866.77000000002</v>
      </c>
      <c r="D1460" s="32">
        <f t="shared" ref="D1460:I1460" si="301">SUM(D1469)</f>
        <v>24300</v>
      </c>
      <c r="E1460" s="32">
        <f t="shared" si="301"/>
        <v>79424</v>
      </c>
      <c r="F1460" s="32">
        <f t="shared" si="301"/>
        <v>51696.2</v>
      </c>
      <c r="G1460" s="32">
        <f t="shared" si="301"/>
        <v>34767.21</v>
      </c>
      <c r="H1460" s="32">
        <f t="shared" si="301"/>
        <v>34679.360000000001</v>
      </c>
      <c r="I1460" s="32">
        <f t="shared" si="301"/>
        <v>99.75</v>
      </c>
      <c r="J1460" s="42"/>
    </row>
    <row r="1461" spans="1:10" s="30" customFormat="1">
      <c r="A1461" s="26">
        <v>1001</v>
      </c>
      <c r="B1461" s="27" t="s">
        <v>74</v>
      </c>
      <c r="C1461" s="32">
        <f>SUM(C1464,C1466)</f>
        <v>18294.63</v>
      </c>
      <c r="D1461" s="32">
        <f t="shared" ref="D1461:H1461" si="302">SUM(D1464,D1466)</f>
        <v>6154.125</v>
      </c>
      <c r="E1461" s="32">
        <f t="shared" si="302"/>
        <v>8809</v>
      </c>
      <c r="F1461" s="32">
        <f t="shared" si="302"/>
        <v>3331.5050000000001</v>
      </c>
      <c r="G1461" s="32">
        <f t="shared" si="302"/>
        <v>20</v>
      </c>
      <c r="H1461" s="32">
        <f t="shared" si="302"/>
        <v>20</v>
      </c>
      <c r="I1461" s="32">
        <v>0</v>
      </c>
      <c r="J1461" s="42"/>
    </row>
    <row r="1462" spans="1:10" s="30" customFormat="1">
      <c r="A1462" s="26">
        <v>1002</v>
      </c>
      <c r="B1462" s="27" t="s">
        <v>75</v>
      </c>
      <c r="C1462" s="32">
        <f>SUM(D1462:H1462)</f>
        <v>239769.89500000002</v>
      </c>
      <c r="D1462" s="270">
        <f t="shared" ref="D1462:I1462" si="303">SUM(D1463:D1464)</f>
        <v>30454.125</v>
      </c>
      <c r="E1462" s="270">
        <f t="shared" si="303"/>
        <v>88133</v>
      </c>
      <c r="F1462" s="32">
        <f t="shared" si="303"/>
        <v>51696.2</v>
      </c>
      <c r="G1462" s="32">
        <f t="shared" si="303"/>
        <v>34787.21</v>
      </c>
      <c r="H1462" s="32">
        <f t="shared" si="303"/>
        <v>34699.360000000001</v>
      </c>
      <c r="I1462" s="32">
        <f t="shared" si="303"/>
        <v>99.75</v>
      </c>
      <c r="J1462" s="254"/>
    </row>
    <row r="1463" spans="1:10" s="30" customFormat="1">
      <c r="A1463" s="26">
        <v>1003</v>
      </c>
      <c r="B1463" s="257" t="s">
        <v>65</v>
      </c>
      <c r="C1463" s="29">
        <f>SUM(C1469)</f>
        <v>224866.77000000002</v>
      </c>
      <c r="D1463" s="29">
        <f t="shared" ref="D1463:I1463" si="304">SUM(D1469)</f>
        <v>24300</v>
      </c>
      <c r="E1463" s="29">
        <f t="shared" si="304"/>
        <v>79424</v>
      </c>
      <c r="F1463" s="29">
        <f t="shared" si="304"/>
        <v>51696.2</v>
      </c>
      <c r="G1463" s="29">
        <f t="shared" si="304"/>
        <v>34767.21</v>
      </c>
      <c r="H1463" s="29">
        <f t="shared" si="304"/>
        <v>34679.360000000001</v>
      </c>
      <c r="I1463" s="29">
        <f t="shared" si="304"/>
        <v>99.75</v>
      </c>
      <c r="J1463" s="254"/>
    </row>
    <row r="1464" spans="1:10" s="30" customFormat="1">
      <c r="A1464" s="26">
        <v>1004</v>
      </c>
      <c r="B1464" s="257" t="s">
        <v>74</v>
      </c>
      <c r="C1464" s="29">
        <f>SUM(C1470)</f>
        <v>14863.125</v>
      </c>
      <c r="D1464" s="29">
        <f t="shared" ref="D1464:I1464" si="305">SUM(D1470)</f>
        <v>6154.125</v>
      </c>
      <c r="E1464" s="29">
        <f t="shared" si="305"/>
        <v>8709</v>
      </c>
      <c r="F1464" s="29">
        <f t="shared" si="305"/>
        <v>0</v>
      </c>
      <c r="G1464" s="29">
        <f t="shared" si="305"/>
        <v>20</v>
      </c>
      <c r="H1464" s="29">
        <f t="shared" si="305"/>
        <v>20</v>
      </c>
      <c r="I1464" s="29">
        <f t="shared" si="305"/>
        <v>0</v>
      </c>
      <c r="J1464" s="29"/>
    </row>
    <row r="1465" spans="1:10" s="30" customFormat="1">
      <c r="A1465" s="26">
        <v>1005</v>
      </c>
      <c r="B1465" s="27" t="s">
        <v>76</v>
      </c>
      <c r="C1465" s="29">
        <f>SUM(D1465:H1465)</f>
        <v>3431.5050000000001</v>
      </c>
      <c r="D1465" s="29">
        <f t="shared" ref="D1465:I1465" si="306">SUM(D1476)</f>
        <v>0</v>
      </c>
      <c r="E1465" s="29">
        <f t="shared" si="306"/>
        <v>100</v>
      </c>
      <c r="F1465" s="29">
        <f t="shared" si="306"/>
        <v>3331.5050000000001</v>
      </c>
      <c r="G1465" s="29">
        <f t="shared" si="306"/>
        <v>0</v>
      </c>
      <c r="H1465" s="29">
        <f t="shared" si="306"/>
        <v>0</v>
      </c>
      <c r="I1465" s="29">
        <f t="shared" si="306"/>
        <v>0</v>
      </c>
      <c r="J1465" s="254"/>
    </row>
    <row r="1466" spans="1:10" s="30" customFormat="1">
      <c r="A1466" s="26">
        <v>1006</v>
      </c>
      <c r="B1466" s="257" t="s">
        <v>10</v>
      </c>
      <c r="C1466" s="29">
        <f>SUM(D1466:H1466)</f>
        <v>3431.5050000000001</v>
      </c>
      <c r="D1466" s="29">
        <f t="shared" ref="D1466:I1466" si="307">SUM(D1476)</f>
        <v>0</v>
      </c>
      <c r="E1466" s="29">
        <f t="shared" si="307"/>
        <v>100</v>
      </c>
      <c r="F1466" s="29">
        <f t="shared" si="307"/>
        <v>3331.5050000000001</v>
      </c>
      <c r="G1466" s="29">
        <v>0</v>
      </c>
      <c r="H1466" s="29">
        <v>0</v>
      </c>
      <c r="I1466" s="29">
        <f t="shared" si="307"/>
        <v>0</v>
      </c>
      <c r="J1466" s="254"/>
    </row>
    <row r="1467" spans="1:10" s="30" customFormat="1">
      <c r="A1467" s="26">
        <v>1007</v>
      </c>
      <c r="B1467" s="256" t="s">
        <v>77</v>
      </c>
      <c r="C1467" s="256"/>
      <c r="D1467" s="256"/>
      <c r="E1467" s="256"/>
      <c r="F1467" s="256"/>
      <c r="G1467" s="256"/>
      <c r="H1467" s="256"/>
      <c r="I1467" s="256"/>
      <c r="J1467" s="254"/>
    </row>
    <row r="1468" spans="1:10" s="30" customFormat="1">
      <c r="A1468" s="26">
        <v>1008</v>
      </c>
      <c r="B1468" s="27" t="s">
        <v>78</v>
      </c>
      <c r="C1468" s="28">
        <f t="shared" ref="C1468:I1468" si="308">SUM(C1469:C1470)</f>
        <v>239729.89500000002</v>
      </c>
      <c r="D1468" s="271">
        <f t="shared" si="308"/>
        <v>30454.125</v>
      </c>
      <c r="E1468" s="272">
        <f t="shared" si="308"/>
        <v>88133</v>
      </c>
      <c r="F1468" s="28">
        <f t="shared" si="308"/>
        <v>51696.2</v>
      </c>
      <c r="G1468" s="28">
        <f t="shared" si="308"/>
        <v>34787.21</v>
      </c>
      <c r="H1468" s="28" t="s">
        <v>701</v>
      </c>
      <c r="I1468" s="28">
        <f t="shared" si="308"/>
        <v>99.75</v>
      </c>
      <c r="J1468" s="254"/>
    </row>
    <row r="1469" spans="1:10" s="30" customFormat="1">
      <c r="A1469" s="26">
        <v>1009</v>
      </c>
      <c r="B1469" s="257" t="s">
        <v>65</v>
      </c>
      <c r="C1469" s="29">
        <f>SUM(C1473)</f>
        <v>224866.77000000002</v>
      </c>
      <c r="D1469" s="29">
        <f t="shared" ref="D1469:H1469" si="309">SUM(D1473)</f>
        <v>24300</v>
      </c>
      <c r="E1469" s="29">
        <f>E1473</f>
        <v>79424</v>
      </c>
      <c r="F1469" s="29">
        <f t="shared" si="309"/>
        <v>51696.2</v>
      </c>
      <c r="G1469" s="29">
        <f t="shared" si="309"/>
        <v>34767.21</v>
      </c>
      <c r="H1469" s="29">
        <f t="shared" si="309"/>
        <v>34679.360000000001</v>
      </c>
      <c r="I1469" s="29">
        <v>99.75</v>
      </c>
      <c r="J1469" s="254"/>
    </row>
    <row r="1470" spans="1:10" s="30" customFormat="1">
      <c r="A1470" s="26">
        <v>1010</v>
      </c>
      <c r="B1470" s="257" t="s">
        <v>74</v>
      </c>
      <c r="C1470" s="29">
        <f>SUM(C1474)</f>
        <v>14863.125</v>
      </c>
      <c r="D1470" s="29">
        <f>SUM(D1474)</f>
        <v>6154.125</v>
      </c>
      <c r="E1470" s="29">
        <f>SUM(E1474)</f>
        <v>8709</v>
      </c>
      <c r="F1470" s="29">
        <f>SUM(F1474)</f>
        <v>0</v>
      </c>
      <c r="G1470" s="29">
        <v>20</v>
      </c>
      <c r="H1470" s="29">
        <v>20</v>
      </c>
      <c r="I1470" s="29"/>
      <c r="J1470" s="254"/>
    </row>
    <row r="1471" spans="1:10" s="30" customFormat="1">
      <c r="A1471" s="26">
        <v>1011</v>
      </c>
      <c r="B1471" s="330" t="s">
        <v>79</v>
      </c>
      <c r="C1471" s="331"/>
      <c r="D1471" s="331"/>
      <c r="E1471" s="331"/>
      <c r="F1471" s="331"/>
      <c r="G1471" s="331"/>
      <c r="H1471" s="331"/>
      <c r="I1471" s="332"/>
      <c r="J1471" s="254"/>
    </row>
    <row r="1472" spans="1:10" s="30" customFormat="1" ht="38.25">
      <c r="A1472" s="26">
        <v>1012</v>
      </c>
      <c r="B1472" s="27" t="s">
        <v>579</v>
      </c>
      <c r="C1472" s="28">
        <f t="shared" ref="C1472:H1472" si="310">SUM(C1473:C1474)</f>
        <v>239729.89500000002</v>
      </c>
      <c r="D1472" s="272">
        <f t="shared" si="310"/>
        <v>30454.125</v>
      </c>
      <c r="E1472" s="28">
        <f t="shared" si="310"/>
        <v>88133</v>
      </c>
      <c r="F1472" s="28">
        <f t="shared" si="310"/>
        <v>51696.2</v>
      </c>
      <c r="G1472" s="28">
        <f t="shared" si="310"/>
        <v>34767.21</v>
      </c>
      <c r="H1472" s="28">
        <f t="shared" si="310"/>
        <v>34679.360000000001</v>
      </c>
      <c r="I1472" s="28">
        <v>99.75</v>
      </c>
      <c r="J1472" s="418" t="s">
        <v>689</v>
      </c>
    </row>
    <row r="1473" spans="1:10" s="30" customFormat="1">
      <c r="A1473" s="26">
        <v>1013</v>
      </c>
      <c r="B1473" s="257" t="s">
        <v>65</v>
      </c>
      <c r="C1473" s="29">
        <f>SUM(D1473:H1473)</f>
        <v>224866.77000000002</v>
      </c>
      <c r="D1473" s="254">
        <v>24300</v>
      </c>
      <c r="E1473" s="29">
        <v>79424</v>
      </c>
      <c r="F1473" s="29">
        <v>51696.2</v>
      </c>
      <c r="G1473" s="29">
        <v>34767.21</v>
      </c>
      <c r="H1473" s="29">
        <v>34679.360000000001</v>
      </c>
      <c r="I1473" s="29">
        <v>99.75</v>
      </c>
      <c r="J1473" s="387"/>
    </row>
    <row r="1474" spans="1:10" s="30" customFormat="1">
      <c r="A1474" s="26">
        <v>1014</v>
      </c>
      <c r="B1474" s="84" t="s">
        <v>74</v>
      </c>
      <c r="C1474" s="70">
        <f>SUM(D1474:I1474)</f>
        <v>14863.125</v>
      </c>
      <c r="D1474" s="70">
        <v>6154.125</v>
      </c>
      <c r="E1474" s="70">
        <v>8709</v>
      </c>
      <c r="F1474" s="70">
        <v>0</v>
      </c>
      <c r="G1474" s="70">
        <v>0</v>
      </c>
      <c r="H1474" s="70">
        <v>0</v>
      </c>
      <c r="I1474" s="70"/>
      <c r="J1474" s="388"/>
    </row>
    <row r="1475" spans="1:10" s="30" customFormat="1" ht="30.75" hidden="1" customHeight="1">
      <c r="A1475" s="26">
        <v>1015</v>
      </c>
      <c r="B1475" s="273" t="s">
        <v>462</v>
      </c>
      <c r="C1475" s="70">
        <f t="shared" ref="C1475:C1481" si="311">SUM(D1475:H1475)</f>
        <v>3431.5050000000001</v>
      </c>
      <c r="D1475" s="85">
        <f t="shared" ref="D1475:I1475" si="312">SUM(D1476)</f>
        <v>0</v>
      </c>
      <c r="E1475" s="85">
        <f t="shared" si="312"/>
        <v>100</v>
      </c>
      <c r="F1475" s="85">
        <f t="shared" si="312"/>
        <v>3331.5050000000001</v>
      </c>
      <c r="G1475" s="85">
        <f t="shared" si="312"/>
        <v>0</v>
      </c>
      <c r="H1475" s="85">
        <f t="shared" si="312"/>
        <v>0</v>
      </c>
      <c r="I1475" s="85">
        <f t="shared" si="312"/>
        <v>0</v>
      </c>
      <c r="J1475" s="41"/>
    </row>
    <row r="1476" spans="1:10" s="30" customFormat="1" hidden="1">
      <c r="A1476" s="26">
        <v>1016</v>
      </c>
      <c r="B1476" s="87" t="s">
        <v>10</v>
      </c>
      <c r="C1476" s="70">
        <f>SUM(D1476:H1476)</f>
        <v>3431.5050000000001</v>
      </c>
      <c r="D1476" s="85">
        <f t="shared" ref="D1476:I1476" si="313">SUM(D1478,D1481)</f>
        <v>0</v>
      </c>
      <c r="E1476" s="85">
        <f t="shared" si="313"/>
        <v>100</v>
      </c>
      <c r="F1476" s="85">
        <f t="shared" si="313"/>
        <v>3331.5050000000001</v>
      </c>
      <c r="G1476" s="85">
        <f t="shared" si="313"/>
        <v>0</v>
      </c>
      <c r="H1476" s="85">
        <f t="shared" si="313"/>
        <v>0</v>
      </c>
      <c r="I1476" s="85">
        <f t="shared" si="313"/>
        <v>0</v>
      </c>
      <c r="J1476" s="41"/>
    </row>
    <row r="1477" spans="1:10" s="30" customFormat="1" ht="27" hidden="1" customHeight="1">
      <c r="A1477" s="26">
        <v>1017</v>
      </c>
      <c r="B1477" s="90" t="s">
        <v>464</v>
      </c>
      <c r="C1477" s="70">
        <f t="shared" si="311"/>
        <v>0</v>
      </c>
      <c r="D1477" s="85"/>
      <c r="E1477" s="86"/>
      <c r="F1477" s="85"/>
      <c r="G1477" s="85"/>
      <c r="H1477" s="85"/>
      <c r="I1477" s="85"/>
      <c r="J1477" s="41"/>
    </row>
    <row r="1478" spans="1:10" s="30" customFormat="1" hidden="1">
      <c r="A1478" s="26">
        <v>1018</v>
      </c>
      <c r="B1478" s="87" t="s">
        <v>10</v>
      </c>
      <c r="C1478" s="70">
        <f t="shared" si="311"/>
        <v>195</v>
      </c>
      <c r="D1478" s="85">
        <v>0</v>
      </c>
      <c r="E1478" s="86">
        <v>100</v>
      </c>
      <c r="F1478" s="85">
        <v>95</v>
      </c>
      <c r="G1478" s="85">
        <v>0</v>
      </c>
      <c r="H1478" s="85">
        <v>0</v>
      </c>
      <c r="I1478" s="85"/>
      <c r="J1478" s="41"/>
    </row>
    <row r="1479" spans="1:10" s="30" customFormat="1" ht="100.5" hidden="1" customHeight="1">
      <c r="A1479" s="26">
        <v>1019</v>
      </c>
      <c r="B1479" s="90" t="s">
        <v>599</v>
      </c>
      <c r="C1479" s="70">
        <f>SUM(C1480:C1481)</f>
        <v>3236.5050000000001</v>
      </c>
      <c r="D1479" s="70">
        <f t="shared" ref="D1479:I1479" si="314">SUM(D1480:D1481)</f>
        <v>0</v>
      </c>
      <c r="E1479" s="70">
        <f t="shared" si="314"/>
        <v>0</v>
      </c>
      <c r="F1479" s="70">
        <f t="shared" si="314"/>
        <v>3236.5050000000001</v>
      </c>
      <c r="G1479" s="70">
        <f t="shared" si="314"/>
        <v>0</v>
      </c>
      <c r="H1479" s="70">
        <f t="shared" si="314"/>
        <v>0</v>
      </c>
      <c r="I1479" s="70">
        <f t="shared" si="314"/>
        <v>0</v>
      </c>
      <c r="J1479" s="338"/>
    </row>
    <row r="1480" spans="1:10" s="30" customFormat="1" hidden="1">
      <c r="A1480" s="26">
        <v>1020</v>
      </c>
      <c r="B1480" s="87" t="s">
        <v>9</v>
      </c>
      <c r="C1480" s="70">
        <f t="shared" si="311"/>
        <v>0</v>
      </c>
      <c r="D1480" s="86">
        <v>0</v>
      </c>
      <c r="E1480" s="86">
        <v>0</v>
      </c>
      <c r="F1480" s="86"/>
      <c r="G1480" s="86"/>
      <c r="H1480" s="86"/>
      <c r="I1480" s="274"/>
      <c r="J1480" s="357"/>
    </row>
    <row r="1481" spans="1:10" s="30" customFormat="1" hidden="1">
      <c r="A1481" s="26">
        <v>1021</v>
      </c>
      <c r="B1481" s="87" t="s">
        <v>10</v>
      </c>
      <c r="C1481" s="70">
        <f t="shared" si="311"/>
        <v>3236.5050000000001</v>
      </c>
      <c r="D1481" s="86">
        <v>0</v>
      </c>
      <c r="E1481" s="86">
        <v>0</v>
      </c>
      <c r="F1481" s="86">
        <v>3236.5050000000001</v>
      </c>
      <c r="G1481" s="86"/>
      <c r="H1481" s="86"/>
      <c r="I1481" s="86"/>
      <c r="J1481" s="41"/>
    </row>
    <row r="1482" spans="1:10" s="30" customFormat="1" ht="25.5">
      <c r="A1482" s="26"/>
      <c r="B1482" s="273" t="s">
        <v>462</v>
      </c>
      <c r="C1482" s="70"/>
      <c r="D1482" s="86"/>
      <c r="E1482" s="86"/>
      <c r="F1482" s="86"/>
      <c r="G1482" s="86">
        <f>SUM(G1484)</f>
        <v>20</v>
      </c>
      <c r="H1482" s="86">
        <v>20</v>
      </c>
      <c r="I1482" s="86">
        <v>0</v>
      </c>
      <c r="J1482" s="41"/>
    </row>
    <row r="1483" spans="1:10" ht="140.25">
      <c r="A1483" s="297"/>
      <c r="B1483" s="90" t="s">
        <v>654</v>
      </c>
      <c r="C1483" s="86"/>
      <c r="D1483" s="86"/>
      <c r="E1483" s="86"/>
      <c r="F1483" s="86"/>
      <c r="G1483" s="86"/>
      <c r="H1483" s="86"/>
      <c r="I1483" s="86"/>
      <c r="J1483" s="400" t="s">
        <v>688</v>
      </c>
    </row>
    <row r="1484" spans="1:10">
      <c r="A1484" s="297"/>
      <c r="B1484" s="87" t="s">
        <v>10</v>
      </c>
      <c r="C1484" s="86"/>
      <c r="D1484" s="86"/>
      <c r="E1484" s="86"/>
      <c r="F1484" s="86"/>
      <c r="G1484" s="86">
        <v>20</v>
      </c>
      <c r="H1484" s="86">
        <v>20</v>
      </c>
      <c r="I1484" s="86">
        <v>0</v>
      </c>
      <c r="J1484" s="404"/>
    </row>
    <row r="1485" spans="1:10">
      <c r="A1485" s="189"/>
      <c r="B1485" s="180"/>
      <c r="C1485" s="30"/>
      <c r="D1485" s="30"/>
      <c r="E1485" s="30"/>
      <c r="G1485" s="30"/>
      <c r="H1485" s="30"/>
      <c r="I1485" s="30"/>
      <c r="J1485" s="181"/>
    </row>
    <row r="1486" spans="1:10">
      <c r="A1486" s="189"/>
      <c r="B1486" s="180"/>
      <c r="C1486" s="30"/>
      <c r="D1486" s="30"/>
      <c r="E1486" s="30"/>
      <c r="G1486" s="30"/>
      <c r="H1486" s="30"/>
      <c r="I1486" s="30"/>
      <c r="J1486" s="181"/>
    </row>
    <row r="1487" spans="1:10">
      <c r="A1487" s="189"/>
      <c r="B1487" s="180"/>
      <c r="C1487" s="30"/>
      <c r="D1487" s="30"/>
      <c r="E1487" s="30"/>
      <c r="G1487" s="30"/>
      <c r="H1487" s="30"/>
      <c r="I1487" s="30"/>
      <c r="J1487" s="181"/>
    </row>
    <row r="1488" spans="1:10">
      <c r="A1488" s="189"/>
      <c r="B1488" s="180"/>
      <c r="C1488" s="30"/>
      <c r="D1488" s="30"/>
      <c r="E1488" s="30"/>
      <c r="G1488" s="30"/>
      <c r="H1488" s="30"/>
      <c r="I1488" s="30"/>
      <c r="J1488" s="181"/>
    </row>
    <row r="1489" spans="1:10">
      <c r="A1489" s="189"/>
      <c r="B1489" s="180"/>
      <c r="C1489" s="30"/>
      <c r="D1489" s="30"/>
      <c r="E1489" s="30"/>
      <c r="G1489" s="30"/>
      <c r="H1489" s="30"/>
      <c r="I1489" s="30"/>
      <c r="J1489" s="181"/>
    </row>
    <row r="1490" spans="1:10">
      <c r="A1490" s="189"/>
      <c r="B1490" s="180"/>
      <c r="C1490" s="30"/>
      <c r="D1490" s="30"/>
      <c r="E1490" s="30"/>
      <c r="G1490" s="30"/>
      <c r="H1490" s="30"/>
      <c r="I1490" s="30"/>
      <c r="J1490" s="181"/>
    </row>
    <row r="1491" spans="1:10">
      <c r="A1491" s="189"/>
      <c r="B1491" s="180"/>
      <c r="C1491" s="30"/>
      <c r="D1491" s="30"/>
      <c r="E1491" s="30"/>
      <c r="G1491" s="30"/>
      <c r="H1491" s="30"/>
      <c r="I1491" s="30"/>
      <c r="J1491" s="181"/>
    </row>
    <row r="1492" spans="1:10">
      <c r="A1492" s="189"/>
      <c r="B1492" s="180"/>
      <c r="C1492" s="30"/>
      <c r="D1492" s="30"/>
      <c r="E1492" s="30"/>
      <c r="G1492" s="30"/>
      <c r="H1492" s="30"/>
      <c r="I1492" s="30"/>
      <c r="J1492" s="181"/>
    </row>
    <row r="1493" spans="1:10">
      <c r="A1493" s="189"/>
      <c r="B1493" s="180"/>
      <c r="C1493" s="30"/>
      <c r="D1493" s="30"/>
      <c r="E1493" s="30"/>
      <c r="G1493" s="30"/>
      <c r="H1493" s="30"/>
      <c r="I1493" s="30"/>
      <c r="J1493" s="181"/>
    </row>
    <row r="1494" spans="1:10">
      <c r="A1494" s="189"/>
      <c r="B1494" s="180"/>
      <c r="C1494" s="30"/>
      <c r="D1494" s="30"/>
      <c r="E1494" s="30"/>
      <c r="G1494" s="30"/>
      <c r="H1494" s="30"/>
      <c r="I1494" s="30"/>
      <c r="J1494" s="181"/>
    </row>
    <row r="1495" spans="1:10">
      <c r="A1495" s="189"/>
      <c r="B1495" s="180"/>
      <c r="C1495" s="30"/>
      <c r="D1495" s="30"/>
      <c r="E1495" s="30"/>
      <c r="G1495" s="30"/>
      <c r="H1495" s="30"/>
      <c r="I1495" s="30"/>
      <c r="J1495" s="181"/>
    </row>
    <row r="1496" spans="1:10">
      <c r="A1496" s="189"/>
      <c r="B1496" s="180"/>
      <c r="C1496" s="30"/>
      <c r="D1496" s="30"/>
      <c r="E1496" s="30"/>
      <c r="G1496" s="30"/>
      <c r="H1496" s="30"/>
      <c r="I1496" s="30"/>
      <c r="J1496" s="181"/>
    </row>
    <row r="1497" spans="1:10">
      <c r="A1497" s="189"/>
      <c r="B1497" s="180"/>
      <c r="C1497" s="30"/>
      <c r="D1497" s="30"/>
      <c r="E1497" s="30"/>
      <c r="G1497" s="30"/>
      <c r="H1497" s="30"/>
      <c r="I1497" s="30"/>
      <c r="J1497" s="181"/>
    </row>
    <row r="1498" spans="1:10">
      <c r="A1498" s="189"/>
      <c r="B1498" s="180"/>
      <c r="C1498" s="30"/>
      <c r="D1498" s="30"/>
      <c r="E1498" s="30"/>
      <c r="G1498" s="30"/>
      <c r="H1498" s="30"/>
      <c r="I1498" s="30"/>
      <c r="J1498" s="181"/>
    </row>
    <row r="1499" spans="1:10">
      <c r="A1499" s="189"/>
      <c r="B1499" s="180"/>
      <c r="C1499" s="30"/>
      <c r="D1499" s="30"/>
      <c r="E1499" s="30"/>
      <c r="G1499" s="30"/>
      <c r="H1499" s="30"/>
      <c r="I1499" s="30"/>
      <c r="J1499" s="181"/>
    </row>
    <row r="1500" spans="1:10">
      <c r="A1500" s="189"/>
      <c r="B1500" s="180"/>
      <c r="C1500" s="30"/>
      <c r="D1500" s="30"/>
      <c r="E1500" s="30"/>
      <c r="G1500" s="30"/>
      <c r="H1500" s="30"/>
      <c r="I1500" s="30"/>
      <c r="J1500" s="181"/>
    </row>
    <row r="1501" spans="1:10">
      <c r="A1501" s="189"/>
      <c r="B1501" s="180"/>
      <c r="C1501" s="30"/>
      <c r="D1501" s="30"/>
      <c r="E1501" s="30"/>
      <c r="G1501" s="30"/>
      <c r="H1501" s="30"/>
      <c r="I1501" s="30"/>
      <c r="J1501" s="181"/>
    </row>
    <row r="1502" spans="1:10">
      <c r="A1502" s="189"/>
      <c r="B1502" s="180"/>
      <c r="C1502" s="30"/>
      <c r="D1502" s="30"/>
      <c r="E1502" s="30"/>
      <c r="G1502" s="30"/>
      <c r="H1502" s="30"/>
      <c r="I1502" s="30"/>
      <c r="J1502" s="181"/>
    </row>
    <row r="1503" spans="1:10">
      <c r="A1503" s="189"/>
      <c r="B1503" s="180"/>
      <c r="C1503" s="30"/>
      <c r="D1503" s="30"/>
      <c r="E1503" s="30"/>
      <c r="G1503" s="30"/>
      <c r="H1503" s="30"/>
      <c r="I1503" s="30"/>
      <c r="J1503" s="181"/>
    </row>
    <row r="1504" spans="1:10">
      <c r="A1504" s="189"/>
      <c r="B1504" s="180"/>
      <c r="C1504" s="30"/>
      <c r="D1504" s="30"/>
      <c r="E1504" s="30"/>
      <c r="G1504" s="30"/>
      <c r="H1504" s="30"/>
      <c r="I1504" s="30"/>
      <c r="J1504" s="181"/>
    </row>
    <row r="1505" spans="1:10">
      <c r="A1505" s="189"/>
      <c r="B1505" s="180"/>
      <c r="C1505" s="30"/>
      <c r="D1505" s="30"/>
      <c r="E1505" s="30"/>
      <c r="G1505" s="30"/>
      <c r="H1505" s="30"/>
      <c r="I1505" s="30"/>
      <c r="J1505" s="181"/>
    </row>
    <row r="1506" spans="1:10">
      <c r="A1506" s="189"/>
      <c r="B1506" s="180"/>
      <c r="C1506" s="30"/>
      <c r="D1506" s="30"/>
      <c r="E1506" s="30"/>
      <c r="G1506" s="30"/>
      <c r="H1506" s="30"/>
      <c r="I1506" s="30"/>
      <c r="J1506" s="181"/>
    </row>
    <row r="1507" spans="1:10">
      <c r="A1507" s="189"/>
      <c r="B1507" s="180"/>
      <c r="C1507" s="30"/>
      <c r="D1507" s="30"/>
      <c r="E1507" s="30"/>
      <c r="G1507" s="30"/>
      <c r="H1507" s="30"/>
      <c r="I1507" s="30"/>
      <c r="J1507" s="181"/>
    </row>
    <row r="1508" spans="1:10">
      <c r="A1508" s="189"/>
      <c r="B1508" s="180"/>
      <c r="C1508" s="30"/>
      <c r="D1508" s="30"/>
      <c r="E1508" s="30"/>
      <c r="G1508" s="30"/>
      <c r="H1508" s="30"/>
      <c r="I1508" s="30"/>
      <c r="J1508" s="181"/>
    </row>
    <row r="1509" spans="1:10">
      <c r="A1509" s="189"/>
      <c r="B1509" s="180"/>
      <c r="C1509" s="30"/>
      <c r="D1509" s="30"/>
      <c r="E1509" s="30"/>
      <c r="G1509" s="30"/>
      <c r="H1509" s="30"/>
      <c r="I1509" s="30"/>
      <c r="J1509" s="181"/>
    </row>
    <row r="1510" spans="1:10">
      <c r="A1510" s="189"/>
      <c r="B1510" s="180"/>
      <c r="C1510" s="30"/>
      <c r="D1510" s="30"/>
      <c r="E1510" s="30"/>
      <c r="G1510" s="30"/>
      <c r="H1510" s="30"/>
      <c r="I1510" s="30"/>
      <c r="J1510" s="181"/>
    </row>
    <row r="1511" spans="1:10">
      <c r="A1511" s="189"/>
      <c r="B1511" s="180"/>
      <c r="C1511" s="30"/>
      <c r="D1511" s="30"/>
      <c r="E1511" s="30"/>
      <c r="G1511" s="30"/>
      <c r="H1511" s="30"/>
      <c r="I1511" s="30"/>
      <c r="J1511" s="181"/>
    </row>
    <row r="1512" spans="1:10">
      <c r="A1512" s="189"/>
      <c r="B1512" s="180"/>
      <c r="C1512" s="30"/>
      <c r="D1512" s="30"/>
      <c r="E1512" s="30"/>
      <c r="G1512" s="30"/>
      <c r="H1512" s="30"/>
      <c r="I1512" s="30"/>
      <c r="J1512" s="181"/>
    </row>
    <row r="1513" spans="1:10">
      <c r="A1513" s="189"/>
      <c r="B1513" s="180"/>
      <c r="C1513" s="30"/>
      <c r="D1513" s="30"/>
      <c r="E1513" s="30"/>
      <c r="G1513" s="30"/>
      <c r="H1513" s="30"/>
      <c r="I1513" s="30"/>
      <c r="J1513" s="181"/>
    </row>
    <row r="1514" spans="1:10">
      <c r="A1514" s="189"/>
      <c r="B1514" s="180"/>
      <c r="C1514" s="30"/>
      <c r="D1514" s="30"/>
      <c r="E1514" s="30"/>
      <c r="G1514" s="30"/>
      <c r="H1514" s="30"/>
      <c r="I1514" s="30"/>
      <c r="J1514" s="181"/>
    </row>
    <row r="1515" spans="1:10">
      <c r="A1515" s="189"/>
      <c r="B1515" s="180"/>
      <c r="C1515" s="30"/>
      <c r="D1515" s="30"/>
      <c r="E1515" s="30"/>
      <c r="G1515" s="30"/>
      <c r="H1515" s="30"/>
      <c r="I1515" s="30"/>
      <c r="J1515" s="181"/>
    </row>
    <row r="1516" spans="1:10">
      <c r="A1516" s="189"/>
      <c r="B1516" s="180"/>
      <c r="C1516" s="30"/>
      <c r="D1516" s="30"/>
      <c r="E1516" s="30"/>
      <c r="G1516" s="30"/>
      <c r="H1516" s="30"/>
      <c r="I1516" s="30"/>
      <c r="J1516" s="181"/>
    </row>
    <row r="1517" spans="1:10">
      <c r="A1517" s="189"/>
      <c r="B1517" s="180"/>
      <c r="C1517" s="30"/>
      <c r="D1517" s="30"/>
      <c r="E1517" s="30"/>
      <c r="G1517" s="30"/>
      <c r="H1517" s="30"/>
      <c r="I1517" s="30"/>
      <c r="J1517" s="181"/>
    </row>
    <row r="1518" spans="1:10">
      <c r="A1518" s="189"/>
      <c r="B1518" s="180"/>
      <c r="C1518" s="30"/>
      <c r="D1518" s="30"/>
      <c r="E1518" s="30"/>
      <c r="G1518" s="30"/>
      <c r="H1518" s="30"/>
      <c r="I1518" s="30"/>
      <c r="J1518" s="181"/>
    </row>
    <row r="1519" spans="1:10">
      <c r="A1519" s="189"/>
      <c r="B1519" s="180"/>
      <c r="C1519" s="30"/>
      <c r="D1519" s="30"/>
      <c r="E1519" s="30"/>
      <c r="G1519" s="30"/>
      <c r="H1519" s="30"/>
      <c r="I1519" s="30"/>
      <c r="J1519" s="181"/>
    </row>
    <row r="1520" spans="1:10">
      <c r="A1520" s="189"/>
      <c r="B1520" s="180"/>
      <c r="C1520" s="30"/>
      <c r="D1520" s="30"/>
      <c r="E1520" s="30"/>
      <c r="G1520" s="30"/>
      <c r="H1520" s="30"/>
      <c r="I1520" s="30"/>
      <c r="J1520" s="181"/>
    </row>
    <row r="1521" spans="1:10">
      <c r="A1521" s="189"/>
      <c r="B1521" s="180"/>
      <c r="C1521" s="30"/>
      <c r="D1521" s="30"/>
      <c r="E1521" s="30"/>
      <c r="G1521" s="30"/>
      <c r="H1521" s="30"/>
      <c r="I1521" s="30"/>
      <c r="J1521" s="181"/>
    </row>
    <row r="1522" spans="1:10">
      <c r="A1522" s="189"/>
      <c r="B1522" s="180"/>
      <c r="C1522" s="30"/>
      <c r="D1522" s="30"/>
      <c r="E1522" s="30"/>
      <c r="G1522" s="30"/>
      <c r="H1522" s="30"/>
      <c r="I1522" s="30"/>
      <c r="J1522" s="181"/>
    </row>
    <row r="1523" spans="1:10">
      <c r="A1523" s="189"/>
      <c r="B1523" s="180"/>
      <c r="C1523" s="30"/>
      <c r="D1523" s="30"/>
      <c r="E1523" s="30"/>
      <c r="G1523" s="30"/>
      <c r="H1523" s="30"/>
      <c r="I1523" s="30"/>
      <c r="J1523" s="181"/>
    </row>
    <row r="1524" spans="1:10">
      <c r="A1524" s="189"/>
      <c r="B1524" s="180"/>
      <c r="C1524" s="30"/>
      <c r="D1524" s="30"/>
      <c r="E1524" s="30"/>
      <c r="G1524" s="30"/>
      <c r="H1524" s="30"/>
      <c r="I1524" s="30"/>
      <c r="J1524" s="181"/>
    </row>
    <row r="1525" spans="1:10">
      <c r="A1525" s="189"/>
      <c r="B1525" s="180"/>
      <c r="C1525" s="30"/>
      <c r="D1525" s="30"/>
      <c r="E1525" s="30"/>
      <c r="G1525" s="30"/>
      <c r="H1525" s="30"/>
      <c r="I1525" s="30"/>
      <c r="J1525" s="181"/>
    </row>
    <row r="1526" spans="1:10">
      <c r="A1526" s="189"/>
      <c r="B1526" s="180"/>
      <c r="C1526" s="30"/>
      <c r="D1526" s="30"/>
      <c r="E1526" s="30"/>
      <c r="G1526" s="30"/>
      <c r="H1526" s="30"/>
      <c r="I1526" s="30"/>
      <c r="J1526" s="181"/>
    </row>
    <row r="1527" spans="1:10">
      <c r="A1527" s="189"/>
      <c r="B1527" s="180"/>
      <c r="C1527" s="30"/>
      <c r="D1527" s="30"/>
      <c r="E1527" s="30"/>
      <c r="G1527" s="30"/>
      <c r="H1527" s="30"/>
      <c r="I1527" s="30"/>
      <c r="J1527" s="181"/>
    </row>
    <row r="1528" spans="1:10">
      <c r="A1528" s="189"/>
      <c r="B1528" s="180"/>
      <c r="C1528" s="30"/>
      <c r="D1528" s="30"/>
      <c r="E1528" s="30"/>
      <c r="G1528" s="30"/>
      <c r="H1528" s="30"/>
      <c r="I1528" s="30"/>
      <c r="J1528" s="181"/>
    </row>
  </sheetData>
  <mergeCells count="106">
    <mergeCell ref="J1483:J1484"/>
    <mergeCell ref="D150:D151"/>
    <mergeCell ref="B276:J276"/>
    <mergeCell ref="B283:J283"/>
    <mergeCell ref="J90:J92"/>
    <mergeCell ref="J1472:J1474"/>
    <mergeCell ref="J35:J36"/>
    <mergeCell ref="J43:J45"/>
    <mergeCell ref="J46:J48"/>
    <mergeCell ref="J1399:J1402"/>
    <mergeCell ref="J1391:J1394"/>
    <mergeCell ref="B1274:J1274"/>
    <mergeCell ref="B404:J404"/>
    <mergeCell ref="E1203:E1204"/>
    <mergeCell ref="B1208:J1208"/>
    <mergeCell ref="B1036:H1036"/>
    <mergeCell ref="B1160:H1160"/>
    <mergeCell ref="B1139:J1139"/>
    <mergeCell ref="B958:J958"/>
    <mergeCell ref="B520:J520"/>
    <mergeCell ref="B822:H822"/>
    <mergeCell ref="J1123:J1127"/>
    <mergeCell ref="J1137:J1138"/>
    <mergeCell ref="J408:J458"/>
    <mergeCell ref="E1:J1"/>
    <mergeCell ref="A2:J2"/>
    <mergeCell ref="A3:J3"/>
    <mergeCell ref="A4:A5"/>
    <mergeCell ref="B4:B5"/>
    <mergeCell ref="J4:J5"/>
    <mergeCell ref="C4:H4"/>
    <mergeCell ref="J61:J62"/>
    <mergeCell ref="A128:A129"/>
    <mergeCell ref="J53:J55"/>
    <mergeCell ref="J117:J118"/>
    <mergeCell ref="J119:J120"/>
    <mergeCell ref="B21:J21"/>
    <mergeCell ref="B63:J63"/>
    <mergeCell ref="B93:J93"/>
    <mergeCell ref="J94:J96"/>
    <mergeCell ref="J27:J28"/>
    <mergeCell ref="J37:J38"/>
    <mergeCell ref="B1268:J1268"/>
    <mergeCell ref="D1203:D1204"/>
    <mergeCell ref="F1203:F1204"/>
    <mergeCell ref="B395:H395"/>
    <mergeCell ref="B1098:J1098"/>
    <mergeCell ref="B1181:J1181"/>
    <mergeCell ref="B1151:J1151"/>
    <mergeCell ref="H1203:H1204"/>
    <mergeCell ref="J1186:J1187"/>
    <mergeCell ref="B1185:J1185"/>
    <mergeCell ref="B536:H536"/>
    <mergeCell ref="B801:H801"/>
    <mergeCell ref="J1203:J1204"/>
    <mergeCell ref="G1203:G1204"/>
    <mergeCell ref="J491:J493"/>
    <mergeCell ref="J845:J848"/>
    <mergeCell ref="B377:H377"/>
    <mergeCell ref="B293:H293"/>
    <mergeCell ref="B302:J302"/>
    <mergeCell ref="B332:J332"/>
    <mergeCell ref="B160:J160"/>
    <mergeCell ref="B176:H176"/>
    <mergeCell ref="B209:J209"/>
    <mergeCell ref="J1146:J1149"/>
    <mergeCell ref="J1479:J1480"/>
    <mergeCell ref="B540:H540"/>
    <mergeCell ref="B778:H778"/>
    <mergeCell ref="B1458:J1458"/>
    <mergeCell ref="B802:H802"/>
    <mergeCell ref="B792:J792"/>
    <mergeCell ref="B826:H826"/>
    <mergeCell ref="B1085:H1085"/>
    <mergeCell ref="B1040:H1040"/>
    <mergeCell ref="B849:H849"/>
    <mergeCell ref="B1279:J1279"/>
    <mergeCell ref="B1287:J1287"/>
    <mergeCell ref="B1332:J1332"/>
    <mergeCell ref="B1369:J1369"/>
    <mergeCell ref="B854:H854"/>
    <mergeCell ref="B1449:J1449"/>
    <mergeCell ref="J382:J384"/>
    <mergeCell ref="B1420:J1420"/>
    <mergeCell ref="J1212:J1213"/>
    <mergeCell ref="J1365:J1368"/>
    <mergeCell ref="B1374:J1374"/>
    <mergeCell ref="B1227:J1227"/>
    <mergeCell ref="J541:J543"/>
    <mergeCell ref="B1471:I1471"/>
    <mergeCell ref="B123:J123"/>
    <mergeCell ref="B205:J205"/>
    <mergeCell ref="B290:H290"/>
    <mergeCell ref="G150:G151"/>
    <mergeCell ref="H150:H151"/>
    <mergeCell ref="B180:H180"/>
    <mergeCell ref="B172:H172"/>
    <mergeCell ref="B128:B129"/>
    <mergeCell ref="E150:E151"/>
    <mergeCell ref="F150:F151"/>
    <mergeCell ref="B150:B151"/>
    <mergeCell ref="J1119:J1120"/>
    <mergeCell ref="B367:J367"/>
    <mergeCell ref="B381:H381"/>
    <mergeCell ref="B344:J344"/>
    <mergeCell ref="B355:J355"/>
  </mergeCells>
  <phoneticPr fontId="0" type="noConversion"/>
  <pageMargins left="0.51181102362204722" right="0.19685039370078741" top="0.27559055118110237" bottom="0.27559055118110237" header="0.15748031496062992" footer="0.19685039370078741"/>
  <pageSetup paperSize="9" orientation="portrait" r:id="rId1"/>
  <headerFooter alignWithMargins="0"/>
  <ignoredErrors>
    <ignoredError sqref="C820 C82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Лист1</vt:lpstr>
      <vt:lpstr>Лист2</vt:lpstr>
      <vt:lpstr>Лист3</vt:lpstr>
      <vt:lpstr>Лист3!_Par406</vt:lpstr>
      <vt:lpstr>Лист3!_Par515</vt:lpstr>
      <vt:lpstr>Лист3!_Par551</vt:lpstr>
      <vt:lpstr>Лист3!_Par558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user</cp:lastModifiedBy>
  <cp:lastPrinted>2018-04-05T04:34:10Z</cp:lastPrinted>
  <dcterms:created xsi:type="dcterms:W3CDTF">1996-10-08T23:32:33Z</dcterms:created>
  <dcterms:modified xsi:type="dcterms:W3CDTF">2018-04-05T04:58:32Z</dcterms:modified>
</cp:coreProperties>
</file>