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585" yWindow="-225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Лист3!$B$99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Лист3!$B$103</definedName>
    <definedName name="_Par551" localSheetId="2">Лист3!$A$939</definedName>
    <definedName name="_Par558" localSheetId="2">Лист3!$B$942</definedName>
  </definedNames>
  <calcPr calcId="125725"/>
</workbook>
</file>

<file path=xl/calcChain.xml><?xml version="1.0" encoding="utf-8"?>
<calcChain xmlns="http://schemas.openxmlformats.org/spreadsheetml/2006/main">
  <c r="D765" i="3"/>
  <c r="E765"/>
  <c r="F765"/>
  <c r="G765"/>
  <c r="H765"/>
  <c r="E700" l="1"/>
  <c r="F700"/>
  <c r="G700"/>
  <c r="E116"/>
  <c r="E117"/>
  <c r="E1180"/>
  <c r="D923"/>
  <c r="F116" l="1"/>
  <c r="G116"/>
  <c r="H116"/>
  <c r="E137"/>
  <c r="F137"/>
  <c r="G137"/>
  <c r="H137"/>
  <c r="D137"/>
  <c r="C138"/>
  <c r="F128"/>
  <c r="G128"/>
  <c r="H128"/>
  <c r="E128"/>
  <c r="E140"/>
  <c r="F140"/>
  <c r="G140"/>
  <c r="H140"/>
  <c r="D140"/>
  <c r="E131"/>
  <c r="F131"/>
  <c r="G131"/>
  <c r="H131"/>
  <c r="D131"/>
  <c r="E125"/>
  <c r="F125"/>
  <c r="G125"/>
  <c r="H125"/>
  <c r="D125"/>
  <c r="H1181"/>
  <c r="H1180"/>
  <c r="E171"/>
  <c r="E1177"/>
  <c r="F1177"/>
  <c r="G1177"/>
  <c r="H1177"/>
  <c r="D1177"/>
  <c r="E1176"/>
  <c r="F1176"/>
  <c r="G1176"/>
  <c r="H1176"/>
  <c r="D1176"/>
  <c r="E1186"/>
  <c r="C1186" s="1"/>
  <c r="C1187"/>
  <c r="C1188"/>
  <c r="C1189"/>
  <c r="C1082"/>
  <c r="D1082"/>
  <c r="E1082"/>
  <c r="F1082"/>
  <c r="G1082"/>
  <c r="H1082"/>
  <c r="C1176" l="1"/>
  <c r="C1177"/>
  <c r="D777"/>
  <c r="E901"/>
  <c r="C911"/>
  <c r="D901"/>
  <c r="E884"/>
  <c r="D884"/>
  <c r="D325"/>
  <c r="C325" s="1"/>
  <c r="D327"/>
  <c r="C330"/>
  <c r="D304"/>
  <c r="D303"/>
  <c r="E303"/>
  <c r="F303"/>
  <c r="G303"/>
  <c r="H303"/>
  <c r="E300"/>
  <c r="F300"/>
  <c r="G300"/>
  <c r="H300"/>
  <c r="D302"/>
  <c r="E302"/>
  <c r="F302"/>
  <c r="G302"/>
  <c r="H302"/>
  <c r="C307"/>
  <c r="C302" s="1"/>
  <c r="D100"/>
  <c r="E100"/>
  <c r="F100"/>
  <c r="G100"/>
  <c r="H100"/>
  <c r="E103"/>
  <c r="F103"/>
  <c r="G103"/>
  <c r="H103"/>
  <c r="D103"/>
  <c r="D96"/>
  <c r="E96"/>
  <c r="F96"/>
  <c r="G96"/>
  <c r="H96"/>
  <c r="D111"/>
  <c r="E111"/>
  <c r="F111"/>
  <c r="G111"/>
  <c r="H111"/>
  <c r="C112"/>
  <c r="C111" s="1"/>
  <c r="D61"/>
  <c r="E61"/>
  <c r="F61"/>
  <c r="G61"/>
  <c r="H61"/>
  <c r="C1130"/>
  <c r="C1128" s="1"/>
  <c r="C1126"/>
  <c r="C1124" s="1"/>
  <c r="C1118"/>
  <c r="C1116" s="1"/>
  <c r="C1114"/>
  <c r="C1112" s="1"/>
  <c r="C1107"/>
  <c r="D1104"/>
  <c r="E1104"/>
  <c r="F1104"/>
  <c r="G1104"/>
  <c r="H1104"/>
  <c r="C1110"/>
  <c r="C1108" s="1"/>
  <c r="C1106"/>
  <c r="C1102"/>
  <c r="C1100" s="1"/>
  <c r="H1128"/>
  <c r="G1128"/>
  <c r="F1128"/>
  <c r="E1128"/>
  <c r="D1128"/>
  <c r="H1124"/>
  <c r="G1124"/>
  <c r="F1124"/>
  <c r="E1124"/>
  <c r="D1124"/>
  <c r="C1122"/>
  <c r="C1120" s="1"/>
  <c r="H1120"/>
  <c r="G1120"/>
  <c r="F1120"/>
  <c r="E1120"/>
  <c r="D1120"/>
  <c r="H1116"/>
  <c r="G1116"/>
  <c r="F1116"/>
  <c r="E1116"/>
  <c r="D1116"/>
  <c r="H1112"/>
  <c r="G1112"/>
  <c r="F1112"/>
  <c r="E1112"/>
  <c r="D1112"/>
  <c r="H1108"/>
  <c r="G1108"/>
  <c r="F1108"/>
  <c r="E1108"/>
  <c r="D1108"/>
  <c r="H1100"/>
  <c r="G1100"/>
  <c r="F1100"/>
  <c r="E1100"/>
  <c r="D1100"/>
  <c r="H1098"/>
  <c r="H1096" s="1"/>
  <c r="G1098"/>
  <c r="G1096" s="1"/>
  <c r="F1098"/>
  <c r="F1096" s="1"/>
  <c r="E1098"/>
  <c r="E1096" s="1"/>
  <c r="D1098"/>
  <c r="D1093" s="1"/>
  <c r="C1088"/>
  <c r="C1086" s="1"/>
  <c r="H1086"/>
  <c r="G1086"/>
  <c r="F1086"/>
  <c r="E1086"/>
  <c r="D1086"/>
  <c r="C1080"/>
  <c r="C1079"/>
  <c r="H1078"/>
  <c r="G1078"/>
  <c r="F1078"/>
  <c r="E1078"/>
  <c r="D1078"/>
  <c r="C1076"/>
  <c r="H1074"/>
  <c r="G1074"/>
  <c r="F1074"/>
  <c r="E1074"/>
  <c r="D1074"/>
  <c r="C1072"/>
  <c r="C1070" s="1"/>
  <c r="H1070"/>
  <c r="G1070"/>
  <c r="F1070"/>
  <c r="E1070"/>
  <c r="D1070"/>
  <c r="H1068"/>
  <c r="H1066" s="1"/>
  <c r="G1068"/>
  <c r="G1066" s="1"/>
  <c r="F1068"/>
  <c r="E1068"/>
  <c r="E1066" s="1"/>
  <c r="D1066"/>
  <c r="C1065"/>
  <c r="C1064"/>
  <c r="C1060" s="1"/>
  <c r="C1063"/>
  <c r="H1062"/>
  <c r="G1062"/>
  <c r="F1062"/>
  <c r="E1062"/>
  <c r="D1062"/>
  <c r="C1061"/>
  <c r="H1060"/>
  <c r="H1058" s="1"/>
  <c r="G1060"/>
  <c r="G1058" s="1"/>
  <c r="F1060"/>
  <c r="F1058" s="1"/>
  <c r="E1060"/>
  <c r="E1058" s="1"/>
  <c r="D1060"/>
  <c r="D1058" s="1"/>
  <c r="I1055"/>
  <c r="C1051"/>
  <c r="C1049" s="1"/>
  <c r="H1049"/>
  <c r="G1049"/>
  <c r="F1049"/>
  <c r="E1049"/>
  <c r="D1049"/>
  <c r="C1047"/>
  <c r="C1045" s="1"/>
  <c r="H1045"/>
  <c r="G1045"/>
  <c r="F1045"/>
  <c r="E1045"/>
  <c r="D1045"/>
  <c r="C1044"/>
  <c r="C1043"/>
  <c r="C1042"/>
  <c r="H1041"/>
  <c r="G1041"/>
  <c r="F1041"/>
  <c r="E1041"/>
  <c r="D1041"/>
  <c r="C1040"/>
  <c r="C1039"/>
  <c r="C1038"/>
  <c r="H1037"/>
  <c r="G1037"/>
  <c r="F1037"/>
  <c r="E1037"/>
  <c r="D1037"/>
  <c r="C1036"/>
  <c r="C1035"/>
  <c r="C1034"/>
  <c r="H1033"/>
  <c r="G1033"/>
  <c r="F1033"/>
  <c r="E1033"/>
  <c r="D1033"/>
  <c r="C1032"/>
  <c r="C1031"/>
  <c r="C1030"/>
  <c r="H1029"/>
  <c r="G1029"/>
  <c r="F1029"/>
  <c r="E1029"/>
  <c r="D1029"/>
  <c r="C1028"/>
  <c r="C1027"/>
  <c r="C1026"/>
  <c r="H1025"/>
  <c r="G1025"/>
  <c r="F1025"/>
  <c r="E1025"/>
  <c r="D1025"/>
  <c r="C1024"/>
  <c r="C1023"/>
  <c r="C1022"/>
  <c r="H1021"/>
  <c r="G1021"/>
  <c r="F1021"/>
  <c r="E1021"/>
  <c r="D1021"/>
  <c r="H1019"/>
  <c r="H1017" s="1"/>
  <c r="G1019"/>
  <c r="G1017" s="1"/>
  <c r="F1019"/>
  <c r="F1009" s="1"/>
  <c r="E1019"/>
  <c r="E1017" s="1"/>
  <c r="D1019"/>
  <c r="D1017" s="1"/>
  <c r="C1014"/>
  <c r="C1013"/>
  <c r="C1008" s="1"/>
  <c r="H1012"/>
  <c r="G1012"/>
  <c r="F1012"/>
  <c r="E1012"/>
  <c r="D1012"/>
  <c r="H1008"/>
  <c r="H1003" s="1"/>
  <c r="G1008"/>
  <c r="F1008"/>
  <c r="E1008"/>
  <c r="E1003" s="1"/>
  <c r="D1008"/>
  <c r="D1003" s="1"/>
  <c r="F699"/>
  <c r="G699"/>
  <c r="D122"/>
  <c r="E122"/>
  <c r="F122"/>
  <c r="G122"/>
  <c r="H122"/>
  <c r="D84"/>
  <c r="E84"/>
  <c r="F84"/>
  <c r="G84"/>
  <c r="H84"/>
  <c r="H1171"/>
  <c r="C1185"/>
  <c r="C1181" s="1"/>
  <c r="C1175" s="1"/>
  <c r="C1172" s="1"/>
  <c r="H1174"/>
  <c r="H1175"/>
  <c r="H1172" s="1"/>
  <c r="D1180"/>
  <c r="D1171" s="1"/>
  <c r="E1171"/>
  <c r="F1180"/>
  <c r="F1171" s="1"/>
  <c r="G1180"/>
  <c r="G1171" s="1"/>
  <c r="C1184"/>
  <c r="C1180" s="1"/>
  <c r="C1171" s="1"/>
  <c r="D1181"/>
  <c r="D1175" s="1"/>
  <c r="D1172" s="1"/>
  <c r="E1181"/>
  <c r="E1175" s="1"/>
  <c r="E1172" s="1"/>
  <c r="F1181"/>
  <c r="F1175" s="1"/>
  <c r="F1172" s="1"/>
  <c r="G1181"/>
  <c r="G1175" s="1"/>
  <c r="G1172" s="1"/>
  <c r="D1164"/>
  <c r="E1164"/>
  <c r="F1164"/>
  <c r="G1164"/>
  <c r="H1164"/>
  <c r="C928"/>
  <c r="E844"/>
  <c r="F844"/>
  <c r="G844"/>
  <c r="H844"/>
  <c r="D844"/>
  <c r="D864"/>
  <c r="E864"/>
  <c r="F864"/>
  <c r="G864"/>
  <c r="H864"/>
  <c r="C865"/>
  <c r="C864" s="1"/>
  <c r="D862"/>
  <c r="E862"/>
  <c r="F862"/>
  <c r="G862"/>
  <c r="H862"/>
  <c r="C863"/>
  <c r="C862" s="1"/>
  <c r="F586"/>
  <c r="G586"/>
  <c r="H772"/>
  <c r="D769"/>
  <c r="E769"/>
  <c r="F769"/>
  <c r="G769"/>
  <c r="H769"/>
  <c r="C1029" l="1"/>
  <c r="C1104"/>
  <c r="H771"/>
  <c r="H700"/>
  <c r="C1003"/>
  <c r="F1007"/>
  <c r="E1009"/>
  <c r="E1007" s="1"/>
  <c r="H1009"/>
  <c r="H1007" s="1"/>
  <c r="G1009"/>
  <c r="G1007" s="1"/>
  <c r="C1019"/>
  <c r="C1017" s="1"/>
  <c r="C1068"/>
  <c r="C1066" s="1"/>
  <c r="F1003"/>
  <c r="D1009"/>
  <c r="D1007" s="1"/>
  <c r="C1041"/>
  <c r="C1098"/>
  <c r="C1096" s="1"/>
  <c r="D1056"/>
  <c r="D1054" s="1"/>
  <c r="D1091"/>
  <c r="G1093"/>
  <c r="G1091" s="1"/>
  <c r="C1012"/>
  <c r="E1056"/>
  <c r="E1054" s="1"/>
  <c r="H1093"/>
  <c r="H1091" s="1"/>
  <c r="D1096"/>
  <c r="C1058"/>
  <c r="C1062"/>
  <c r="E1093"/>
  <c r="E1091" s="1"/>
  <c r="G1003"/>
  <c r="C1025"/>
  <c r="F1093"/>
  <c r="F1091" s="1"/>
  <c r="F1017"/>
  <c r="I1017" s="1"/>
  <c r="C1033"/>
  <c r="C1037"/>
  <c r="H1056"/>
  <c r="C1078"/>
  <c r="F1056"/>
  <c r="F1004" s="1"/>
  <c r="C1021"/>
  <c r="C1056"/>
  <c r="G1056"/>
  <c r="F1066"/>
  <c r="C1074"/>
  <c r="D1174"/>
  <c r="C1174"/>
  <c r="E1174"/>
  <c r="F1174"/>
  <c r="G1174"/>
  <c r="F771"/>
  <c r="G771"/>
  <c r="E1004" l="1"/>
  <c r="E1001" s="1"/>
  <c r="C1009"/>
  <c r="C1007" s="1"/>
  <c r="G1004"/>
  <c r="I1007"/>
  <c r="D1004"/>
  <c r="D1001" s="1"/>
  <c r="F1001"/>
  <c r="C1093"/>
  <c r="C1091" s="1"/>
  <c r="I1056"/>
  <c r="C1054"/>
  <c r="F1054"/>
  <c r="H1004"/>
  <c r="H1001" s="1"/>
  <c r="H1054"/>
  <c r="G1054"/>
  <c r="E771"/>
  <c r="D771"/>
  <c r="C1004" l="1"/>
  <c r="C1001" s="1"/>
  <c r="I1054"/>
  <c r="G1001"/>
  <c r="I1004"/>
  <c r="D767"/>
  <c r="E767"/>
  <c r="F767"/>
  <c r="G767"/>
  <c r="H767"/>
  <c r="E696"/>
  <c r="F696"/>
  <c r="G696"/>
  <c r="H696"/>
  <c r="D696"/>
  <c r="C764"/>
  <c r="C766"/>
  <c r="C765" s="1"/>
  <c r="C768"/>
  <c r="C767" s="1"/>
  <c r="C770"/>
  <c r="C769" s="1"/>
  <c r="C772"/>
  <c r="E773"/>
  <c r="F773"/>
  <c r="G773"/>
  <c r="H773"/>
  <c r="D773"/>
  <c r="C774"/>
  <c r="C763"/>
  <c r="E586"/>
  <c r="C773" l="1"/>
  <c r="C771"/>
  <c r="E564"/>
  <c r="E560" s="1"/>
  <c r="F564"/>
  <c r="F560" s="1"/>
  <c r="G564"/>
  <c r="G560" s="1"/>
  <c r="D564"/>
  <c r="D560" s="1"/>
  <c r="D970"/>
  <c r="E970"/>
  <c r="F970"/>
  <c r="G970"/>
  <c r="H970"/>
  <c r="H156"/>
  <c r="D163"/>
  <c r="D156" s="1"/>
  <c r="E163"/>
  <c r="E156" s="1"/>
  <c r="F163"/>
  <c r="F156" s="1"/>
  <c r="G163"/>
  <c r="G156" s="1"/>
  <c r="F171"/>
  <c r="G171"/>
  <c r="H171"/>
  <c r="D171"/>
  <c r="D377"/>
  <c r="E377"/>
  <c r="F377"/>
  <c r="G377"/>
  <c r="H377"/>
  <c r="E432" l="1"/>
  <c r="F432"/>
  <c r="G432"/>
  <c r="H432"/>
  <c r="D432"/>
  <c r="C433"/>
  <c r="D462"/>
  <c r="E462"/>
  <c r="F462"/>
  <c r="G462"/>
  <c r="H462"/>
  <c r="E493"/>
  <c r="F493"/>
  <c r="G493"/>
  <c r="H493"/>
  <c r="D493"/>
  <c r="C494"/>
  <c r="E257"/>
  <c r="E252" s="1"/>
  <c r="F257"/>
  <c r="F252" s="1"/>
  <c r="G257"/>
  <c r="G252" s="1"/>
  <c r="H257"/>
  <c r="H252" s="1"/>
  <c r="D257"/>
  <c r="D252" s="1"/>
  <c r="E290"/>
  <c r="E259"/>
  <c r="E256" s="1"/>
  <c r="E251" s="1"/>
  <c r="F259"/>
  <c r="F256" s="1"/>
  <c r="G259"/>
  <c r="H259"/>
  <c r="H256" s="1"/>
  <c r="H251" s="1"/>
  <c r="D259"/>
  <c r="D256" s="1"/>
  <c r="D251" s="1"/>
  <c r="E158"/>
  <c r="F158"/>
  <c r="G158"/>
  <c r="E182"/>
  <c r="F182"/>
  <c r="G182"/>
  <c r="H182"/>
  <c r="D182"/>
  <c r="E187"/>
  <c r="F187"/>
  <c r="G187"/>
  <c r="H187"/>
  <c r="D187"/>
  <c r="E189"/>
  <c r="F189"/>
  <c r="G189"/>
  <c r="H189"/>
  <c r="D189"/>
  <c r="C259" l="1"/>
  <c r="C493"/>
  <c r="G256"/>
  <c r="G251" s="1"/>
  <c r="C432"/>
  <c r="C257"/>
  <c r="C252" s="1"/>
  <c r="F251"/>
  <c r="E238"/>
  <c r="F238"/>
  <c r="G238"/>
  <c r="H238"/>
  <c r="D238"/>
  <c r="E235"/>
  <c r="F235"/>
  <c r="G235"/>
  <c r="H235"/>
  <c r="D235"/>
  <c r="E232"/>
  <c r="F232"/>
  <c r="G232"/>
  <c r="H232"/>
  <c r="D232"/>
  <c r="E229"/>
  <c r="F229"/>
  <c r="G229"/>
  <c r="H229"/>
  <c r="D229"/>
  <c r="E220"/>
  <c r="F220"/>
  <c r="G220"/>
  <c r="H220"/>
  <c r="D220"/>
  <c r="E199"/>
  <c r="F199"/>
  <c r="G199"/>
  <c r="H199"/>
  <c r="D199"/>
  <c r="E205"/>
  <c r="F205"/>
  <c r="G205"/>
  <c r="H205"/>
  <c r="D205"/>
  <c r="E211"/>
  <c r="F211"/>
  <c r="G211"/>
  <c r="H211"/>
  <c r="D211"/>
  <c r="E223"/>
  <c r="F223"/>
  <c r="G223"/>
  <c r="H223"/>
  <c r="D223"/>
  <c r="D226"/>
  <c r="E226"/>
  <c r="F226"/>
  <c r="G226"/>
  <c r="H226"/>
  <c r="C200"/>
  <c r="C201"/>
  <c r="C203"/>
  <c r="C204"/>
  <c r="C206"/>
  <c r="C207"/>
  <c r="C209"/>
  <c r="C210"/>
  <c r="C212"/>
  <c r="C213"/>
  <c r="C215"/>
  <c r="C216"/>
  <c r="C218"/>
  <c r="C219"/>
  <c r="C221"/>
  <c r="C222"/>
  <c r="C224"/>
  <c r="C225"/>
  <c r="C227"/>
  <c r="C228"/>
  <c r="C230"/>
  <c r="C231"/>
  <c r="C233"/>
  <c r="C234"/>
  <c r="C236"/>
  <c r="C237"/>
  <c r="C239"/>
  <c r="C240"/>
  <c r="C103"/>
  <c r="F1170"/>
  <c r="D297"/>
  <c r="E297"/>
  <c r="F297"/>
  <c r="G297"/>
  <c r="H297"/>
  <c r="C298"/>
  <c r="C297" s="1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72"/>
  <c r="D184"/>
  <c r="E184"/>
  <c r="F184"/>
  <c r="G184"/>
  <c r="H184"/>
  <c r="D179"/>
  <c r="E179"/>
  <c r="F179"/>
  <c r="G179"/>
  <c r="H179"/>
  <c r="G159"/>
  <c r="G153" s="1"/>
  <c r="D159"/>
  <c r="D153" s="1"/>
  <c r="H159"/>
  <c r="H153" s="1"/>
  <c r="D174"/>
  <c r="E174"/>
  <c r="F174"/>
  <c r="G174"/>
  <c r="H174"/>
  <c r="D966"/>
  <c r="E966"/>
  <c r="F966"/>
  <c r="G966"/>
  <c r="H966"/>
  <c r="D962"/>
  <c r="E962"/>
  <c r="F962"/>
  <c r="G962"/>
  <c r="H962"/>
  <c r="C531"/>
  <c r="C532"/>
  <c r="C534"/>
  <c r="C535"/>
  <c r="C537"/>
  <c r="C538"/>
  <c r="C529"/>
  <c r="C496"/>
  <c r="C495" s="1"/>
  <c r="C483"/>
  <c r="C484"/>
  <c r="C485"/>
  <c r="C486"/>
  <c r="C487"/>
  <c r="C488"/>
  <c r="C489"/>
  <c r="C490"/>
  <c r="C479"/>
  <c r="C480"/>
  <c r="C481"/>
  <c r="C482"/>
  <c r="C475"/>
  <c r="C476"/>
  <c r="C477"/>
  <c r="C478"/>
  <c r="C472"/>
  <c r="C473"/>
  <c r="C474"/>
  <c r="C466"/>
  <c r="C467"/>
  <c r="C468"/>
  <c r="C469"/>
  <c r="C470"/>
  <c r="C471"/>
  <c r="C465"/>
  <c r="E781"/>
  <c r="E777" s="1"/>
  <c r="C586"/>
  <c r="C587"/>
  <c r="C569"/>
  <c r="C570"/>
  <c r="C571"/>
  <c r="C572"/>
  <c r="C573"/>
  <c r="C574"/>
  <c r="C575"/>
  <c r="C576"/>
  <c r="C577"/>
  <c r="C578"/>
  <c r="C579"/>
  <c r="C580"/>
  <c r="C581"/>
  <c r="C582"/>
  <c r="C583"/>
  <c r="C696"/>
  <c r="C592"/>
  <c r="C505" s="1"/>
  <c r="C15" s="1"/>
  <c r="C548"/>
  <c r="C549"/>
  <c r="C550"/>
  <c r="C551"/>
  <c r="C552"/>
  <c r="C553"/>
  <c r="C554"/>
  <c r="C555"/>
  <c r="C556"/>
  <c r="C557"/>
  <c r="C492"/>
  <c r="D495"/>
  <c r="E495"/>
  <c r="F495"/>
  <c r="G495"/>
  <c r="H495"/>
  <c r="C293"/>
  <c r="C294"/>
  <c r="C295"/>
  <c r="C296"/>
  <c r="C292"/>
  <c r="D1170"/>
  <c r="E159"/>
  <c r="E153" s="1"/>
  <c r="F159"/>
  <c r="F153" s="1"/>
  <c r="D78"/>
  <c r="E78"/>
  <c r="F78"/>
  <c r="G78"/>
  <c r="H78"/>
  <c r="E923"/>
  <c r="E919" s="1"/>
  <c r="E918" s="1"/>
  <c r="F923"/>
  <c r="F919" s="1"/>
  <c r="F918" s="1"/>
  <c r="G923"/>
  <c r="G919" s="1"/>
  <c r="G918" s="1"/>
  <c r="H923"/>
  <c r="H919" s="1"/>
  <c r="H918" s="1"/>
  <c r="D919"/>
  <c r="D918" s="1"/>
  <c r="C907"/>
  <c r="C379"/>
  <c r="C380"/>
  <c r="C382"/>
  <c r="C383"/>
  <c r="C384"/>
  <c r="C385"/>
  <c r="C386"/>
  <c r="C387"/>
  <c r="C388"/>
  <c r="C389"/>
  <c r="C390"/>
  <c r="C391"/>
  <c r="C392"/>
  <c r="C393"/>
  <c r="C394"/>
  <c r="C395"/>
  <c r="C397"/>
  <c r="C398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878"/>
  <c r="D996"/>
  <c r="E996"/>
  <c r="F996"/>
  <c r="G996"/>
  <c r="H996"/>
  <c r="C999"/>
  <c r="C998"/>
  <c r="C960" s="1"/>
  <c r="F841"/>
  <c r="G841"/>
  <c r="C879"/>
  <c r="D1137"/>
  <c r="D1133" s="1"/>
  <c r="E1137"/>
  <c r="E1133" s="1"/>
  <c r="F1137"/>
  <c r="F1133" s="1"/>
  <c r="G1137"/>
  <c r="G1133" s="1"/>
  <c r="H1137"/>
  <c r="H1133" s="1"/>
  <c r="C1159"/>
  <c r="C1137" s="1"/>
  <c r="C1133" s="1"/>
  <c r="D1163"/>
  <c r="E1163"/>
  <c r="F1163"/>
  <c r="G1163"/>
  <c r="H1163"/>
  <c r="C1165"/>
  <c r="C1167"/>
  <c r="C1168"/>
  <c r="E509"/>
  <c r="F509"/>
  <c r="G509"/>
  <c r="H509"/>
  <c r="D541"/>
  <c r="E541"/>
  <c r="F541"/>
  <c r="G541"/>
  <c r="H541"/>
  <c r="H508" s="1"/>
  <c r="C543"/>
  <c r="C541" s="1"/>
  <c r="C916"/>
  <c r="C1166"/>
  <c r="C903"/>
  <c r="C904"/>
  <c r="C905"/>
  <c r="C906"/>
  <c r="C908"/>
  <c r="C909"/>
  <c r="C910"/>
  <c r="C912"/>
  <c r="C913"/>
  <c r="C914"/>
  <c r="C915"/>
  <c r="D900"/>
  <c r="D897" s="1"/>
  <c r="E898"/>
  <c r="F901"/>
  <c r="F900" s="1"/>
  <c r="F897" s="1"/>
  <c r="G901"/>
  <c r="G898" s="1"/>
  <c r="H901"/>
  <c r="H900" s="1"/>
  <c r="H897" s="1"/>
  <c r="D217"/>
  <c r="E217"/>
  <c r="F217"/>
  <c r="G217"/>
  <c r="H217"/>
  <c r="D1173"/>
  <c r="E1173"/>
  <c r="F1173"/>
  <c r="G1173"/>
  <c r="H1173"/>
  <c r="D1179"/>
  <c r="E1179"/>
  <c r="F1179"/>
  <c r="G1179"/>
  <c r="H1179"/>
  <c r="C1179"/>
  <c r="D1183"/>
  <c r="E1183"/>
  <c r="F1183"/>
  <c r="G1183"/>
  <c r="H1183"/>
  <c r="C1183"/>
  <c r="E1170"/>
  <c r="G1170"/>
  <c r="H1170"/>
  <c r="D960"/>
  <c r="E960"/>
  <c r="F960"/>
  <c r="G960"/>
  <c r="H960"/>
  <c r="D119"/>
  <c r="E119"/>
  <c r="F119"/>
  <c r="G119"/>
  <c r="H119"/>
  <c r="D349"/>
  <c r="E349"/>
  <c r="F349"/>
  <c r="G349"/>
  <c r="H349"/>
  <c r="C350"/>
  <c r="C349" s="1"/>
  <c r="C260"/>
  <c r="C172"/>
  <c r="C173"/>
  <c r="C175"/>
  <c r="C176"/>
  <c r="C177"/>
  <c r="C178"/>
  <c r="C180"/>
  <c r="C181"/>
  <c r="C182"/>
  <c r="C183"/>
  <c r="C185"/>
  <c r="C186"/>
  <c r="C187"/>
  <c r="C188"/>
  <c r="C189"/>
  <c r="C190"/>
  <c r="D162"/>
  <c r="D161" s="1"/>
  <c r="E162"/>
  <c r="E155" s="1"/>
  <c r="F162"/>
  <c r="F155" s="1"/>
  <c r="G162"/>
  <c r="G161" s="1"/>
  <c r="H162"/>
  <c r="H161" s="1"/>
  <c r="C166"/>
  <c r="C145"/>
  <c r="C143"/>
  <c r="C142"/>
  <c r="D116"/>
  <c r="C148"/>
  <c r="C149"/>
  <c r="C147"/>
  <c r="C133"/>
  <c r="C134"/>
  <c r="C135"/>
  <c r="C136"/>
  <c r="C127"/>
  <c r="C129"/>
  <c r="C131"/>
  <c r="C132"/>
  <c r="C125"/>
  <c r="C126"/>
  <c r="C121"/>
  <c r="C123"/>
  <c r="C124"/>
  <c r="C120"/>
  <c r="C105"/>
  <c r="C99"/>
  <c r="C102"/>
  <c r="C100" s="1"/>
  <c r="C108"/>
  <c r="D109"/>
  <c r="E109"/>
  <c r="F109"/>
  <c r="G109"/>
  <c r="H109"/>
  <c r="C110"/>
  <c r="C96" s="1"/>
  <c r="C107"/>
  <c r="C98"/>
  <c r="C314"/>
  <c r="D699"/>
  <c r="D507" s="1"/>
  <c r="E699"/>
  <c r="E695" s="1"/>
  <c r="E694" s="1"/>
  <c r="F698"/>
  <c r="G695"/>
  <c r="G694" s="1"/>
  <c r="H699"/>
  <c r="H507" s="1"/>
  <c r="C703"/>
  <c r="C706"/>
  <c r="C709"/>
  <c r="C712"/>
  <c r="C715"/>
  <c r="C718"/>
  <c r="C721"/>
  <c r="C724"/>
  <c r="C727"/>
  <c r="C730"/>
  <c r="C733"/>
  <c r="C736"/>
  <c r="C739"/>
  <c r="C742"/>
  <c r="C745"/>
  <c r="C748"/>
  <c r="C751"/>
  <c r="C754"/>
  <c r="C757"/>
  <c r="C760"/>
  <c r="C759" s="1"/>
  <c r="C762"/>
  <c r="C704"/>
  <c r="C707"/>
  <c r="C710"/>
  <c r="C713"/>
  <c r="C716"/>
  <c r="C719"/>
  <c r="C722"/>
  <c r="C725"/>
  <c r="C728"/>
  <c r="C731"/>
  <c r="C734"/>
  <c r="C737"/>
  <c r="C740"/>
  <c r="C743"/>
  <c r="C746"/>
  <c r="C749"/>
  <c r="C755"/>
  <c r="C758"/>
  <c r="C752"/>
  <c r="C750" s="1"/>
  <c r="D784"/>
  <c r="D780" s="1"/>
  <c r="E784"/>
  <c r="E780" s="1"/>
  <c r="F776" s="1"/>
  <c r="F780"/>
  <c r="G780"/>
  <c r="H776" s="1"/>
  <c r="H780"/>
  <c r="F525"/>
  <c r="F516" s="1"/>
  <c r="F364"/>
  <c r="F347" s="1"/>
  <c r="F117"/>
  <c r="F25"/>
  <c r="F67"/>
  <c r="F198"/>
  <c r="F194" s="1"/>
  <c r="F547"/>
  <c r="F546" s="1"/>
  <c r="F945"/>
  <c r="F943" s="1"/>
  <c r="D841"/>
  <c r="D25"/>
  <c r="D67"/>
  <c r="D198"/>
  <c r="D547"/>
  <c r="D546" s="1"/>
  <c r="D945"/>
  <c r="D943" s="1"/>
  <c r="E115"/>
  <c r="E25"/>
  <c r="E67"/>
  <c r="E198"/>
  <c r="E547"/>
  <c r="E546" s="1"/>
  <c r="E945"/>
  <c r="E941" s="1"/>
  <c r="E940" s="1"/>
  <c r="G117"/>
  <c r="G25"/>
  <c r="G67"/>
  <c r="G198"/>
  <c r="G194" s="1"/>
  <c r="G547"/>
  <c r="G546" s="1"/>
  <c r="G945"/>
  <c r="G941" s="1"/>
  <c r="G940" s="1"/>
  <c r="H117"/>
  <c r="H114" s="1"/>
  <c r="H25"/>
  <c r="H67"/>
  <c r="H198"/>
  <c r="H194" s="1"/>
  <c r="H945"/>
  <c r="H941" s="1"/>
  <c r="H940" s="1"/>
  <c r="C62"/>
  <c r="C61" s="1"/>
  <c r="C55"/>
  <c r="C53" s="1"/>
  <c r="D340"/>
  <c r="D525"/>
  <c r="D516" s="1"/>
  <c r="D504" s="1"/>
  <c r="E364"/>
  <c r="E525"/>
  <c r="E516" s="1"/>
  <c r="G364"/>
  <c r="G347" s="1"/>
  <c r="G525"/>
  <c r="G516" s="1"/>
  <c r="H364"/>
  <c r="H347" s="1"/>
  <c r="H525"/>
  <c r="H516" s="1"/>
  <c r="H512" s="1"/>
  <c r="D95"/>
  <c r="D961"/>
  <c r="D24"/>
  <c r="D66"/>
  <c r="D170"/>
  <c r="D197"/>
  <c r="D193" s="1"/>
  <c r="D315"/>
  <c r="D312" s="1"/>
  <c r="D326"/>
  <c r="D324" s="1"/>
  <c r="D373"/>
  <c r="D342" s="1"/>
  <c r="D524"/>
  <c r="D515" s="1"/>
  <c r="D511" s="1"/>
  <c r="D563"/>
  <c r="D562" s="1"/>
  <c r="D339"/>
  <c r="D94"/>
  <c r="D68"/>
  <c r="D505"/>
  <c r="D15" s="1"/>
  <c r="D509"/>
  <c r="D501" s="1"/>
  <c r="E95"/>
  <c r="E961"/>
  <c r="E959" s="1"/>
  <c r="E24"/>
  <c r="E66"/>
  <c r="E197"/>
  <c r="E373"/>
  <c r="E342" s="1"/>
  <c r="E524"/>
  <c r="E515" s="1"/>
  <c r="E563"/>
  <c r="E559" s="1"/>
  <c r="E558" s="1"/>
  <c r="E339"/>
  <c r="E94"/>
  <c r="E17" s="1"/>
  <c r="E68"/>
  <c r="E505"/>
  <c r="E15" s="1"/>
  <c r="F95"/>
  <c r="F961"/>
  <c r="F24"/>
  <c r="F66"/>
  <c r="F197"/>
  <c r="F193" s="1"/>
  <c r="F373"/>
  <c r="F342" s="1"/>
  <c r="F524"/>
  <c r="F563"/>
  <c r="F339"/>
  <c r="F94"/>
  <c r="F91" s="1"/>
  <c r="F68"/>
  <c r="F20" s="1"/>
  <c r="F505"/>
  <c r="F501" s="1"/>
  <c r="G95"/>
  <c r="G507"/>
  <c r="G961"/>
  <c r="G24"/>
  <c r="G66"/>
  <c r="G197"/>
  <c r="G193" s="1"/>
  <c r="G373"/>
  <c r="G342" s="1"/>
  <c r="G524"/>
  <c r="G515" s="1"/>
  <c r="G511" s="1"/>
  <c r="G563"/>
  <c r="G339"/>
  <c r="G94"/>
  <c r="G17" s="1"/>
  <c r="G68"/>
  <c r="G20" s="1"/>
  <c r="G505"/>
  <c r="G15" s="1"/>
  <c r="H95"/>
  <c r="H961"/>
  <c r="H959" s="1"/>
  <c r="H24"/>
  <c r="H66"/>
  <c r="H170"/>
  <c r="H158" s="1"/>
  <c r="H197"/>
  <c r="H373"/>
  <c r="H342" s="1"/>
  <c r="H339"/>
  <c r="H524"/>
  <c r="H563"/>
  <c r="H559" s="1"/>
  <c r="H155"/>
  <c r="H94"/>
  <c r="H68"/>
  <c r="H505"/>
  <c r="H501" s="1"/>
  <c r="C520"/>
  <c r="C591"/>
  <c r="C896"/>
  <c r="C305"/>
  <c r="C317"/>
  <c r="C328"/>
  <c r="C826"/>
  <c r="C509" s="1"/>
  <c r="C884"/>
  <c r="C881" s="1"/>
  <c r="C74"/>
  <c r="C77"/>
  <c r="C75" s="1"/>
  <c r="C80"/>
  <c r="C83"/>
  <c r="C304"/>
  <c r="C316"/>
  <c r="C327"/>
  <c r="C948"/>
  <c r="C949"/>
  <c r="C950"/>
  <c r="C951"/>
  <c r="C952"/>
  <c r="C953"/>
  <c r="C954"/>
  <c r="C955"/>
  <c r="C956"/>
  <c r="C957"/>
  <c r="C964"/>
  <c r="C968"/>
  <c r="C972"/>
  <c r="C977"/>
  <c r="C981"/>
  <c r="C986"/>
  <c r="C984" s="1"/>
  <c r="C438"/>
  <c r="C443"/>
  <c r="C446"/>
  <c r="C451"/>
  <c r="C454"/>
  <c r="C965"/>
  <c r="C969"/>
  <c r="C973"/>
  <c r="C978"/>
  <c r="C24"/>
  <c r="C73"/>
  <c r="C79"/>
  <c r="C82"/>
  <c r="C308"/>
  <c r="C303" s="1"/>
  <c r="C590"/>
  <c r="C519"/>
  <c r="C528"/>
  <c r="C567"/>
  <c r="H695"/>
  <c r="H694" s="1"/>
  <c r="D762"/>
  <c r="E762"/>
  <c r="F762"/>
  <c r="G762"/>
  <c r="H762"/>
  <c r="D759"/>
  <c r="E759"/>
  <c r="F759"/>
  <c r="G759"/>
  <c r="H759"/>
  <c r="D756"/>
  <c r="E756"/>
  <c r="F756"/>
  <c r="G756"/>
  <c r="H756"/>
  <c r="D753"/>
  <c r="E753"/>
  <c r="F753"/>
  <c r="G753"/>
  <c r="H753"/>
  <c r="D750"/>
  <c r="E750"/>
  <c r="F750"/>
  <c r="G750"/>
  <c r="H750"/>
  <c r="D747"/>
  <c r="E747"/>
  <c r="F747"/>
  <c r="G747"/>
  <c r="H747"/>
  <c r="D744"/>
  <c r="E744"/>
  <c r="F744"/>
  <c r="G744"/>
  <c r="H744"/>
  <c r="H741"/>
  <c r="D741"/>
  <c r="E741"/>
  <c r="F741"/>
  <c r="G741"/>
  <c r="D738"/>
  <c r="E738"/>
  <c r="F738"/>
  <c r="G738"/>
  <c r="H738"/>
  <c r="D735"/>
  <c r="E735"/>
  <c r="F735"/>
  <c r="G735"/>
  <c r="H735"/>
  <c r="D732"/>
  <c r="E732"/>
  <c r="F732"/>
  <c r="G732"/>
  <c r="H732"/>
  <c r="D729"/>
  <c r="E729"/>
  <c r="G729"/>
  <c r="H729"/>
  <c r="D726"/>
  <c r="E726"/>
  <c r="F726"/>
  <c r="G726"/>
  <c r="H726"/>
  <c r="D723"/>
  <c r="E723"/>
  <c r="F723"/>
  <c r="G723"/>
  <c r="H723"/>
  <c r="D720"/>
  <c r="E720"/>
  <c r="F720"/>
  <c r="G720"/>
  <c r="H720"/>
  <c r="D717"/>
  <c r="E717"/>
  <c r="F717"/>
  <c r="G717"/>
  <c r="H717"/>
  <c r="D714"/>
  <c r="E714"/>
  <c r="F714"/>
  <c r="G714"/>
  <c r="H714"/>
  <c r="D711"/>
  <c r="E711"/>
  <c r="F711"/>
  <c r="G711"/>
  <c r="H711"/>
  <c r="D708"/>
  <c r="E708"/>
  <c r="F708"/>
  <c r="G708"/>
  <c r="H708"/>
  <c r="D705"/>
  <c r="E705"/>
  <c r="F705"/>
  <c r="G705"/>
  <c r="H705"/>
  <c r="D702"/>
  <c r="E702"/>
  <c r="F702"/>
  <c r="G702"/>
  <c r="H702"/>
  <c r="D585"/>
  <c r="D584" s="1"/>
  <c r="E585"/>
  <c r="E584" s="1"/>
  <c r="F585"/>
  <c r="F584" s="1"/>
  <c r="G585"/>
  <c r="G584" s="1"/>
  <c r="H585"/>
  <c r="H584" s="1"/>
  <c r="D589"/>
  <c r="E589"/>
  <c r="F589"/>
  <c r="G589"/>
  <c r="H589"/>
  <c r="D536"/>
  <c r="E536"/>
  <c r="F536"/>
  <c r="G536"/>
  <c r="H536"/>
  <c r="D533"/>
  <c r="E533"/>
  <c r="F533"/>
  <c r="G533"/>
  <c r="H533"/>
  <c r="D530"/>
  <c r="E530"/>
  <c r="F530"/>
  <c r="G530"/>
  <c r="H530"/>
  <c r="D527"/>
  <c r="E527"/>
  <c r="F527"/>
  <c r="G527"/>
  <c r="H527"/>
  <c r="C527"/>
  <c r="C455"/>
  <c r="D453"/>
  <c r="E453"/>
  <c r="F453"/>
  <c r="G453"/>
  <c r="H453"/>
  <c r="C452"/>
  <c r="D450"/>
  <c r="E450"/>
  <c r="F450"/>
  <c r="G450"/>
  <c r="H450"/>
  <c r="C447"/>
  <c r="D445"/>
  <c r="E445"/>
  <c r="F445"/>
  <c r="G445"/>
  <c r="H445"/>
  <c r="C444"/>
  <c r="D442"/>
  <c r="E442"/>
  <c r="F442"/>
  <c r="G442"/>
  <c r="H442"/>
  <c r="C439"/>
  <c r="D437"/>
  <c r="E437"/>
  <c r="F437"/>
  <c r="G437"/>
  <c r="H437"/>
  <c r="D399"/>
  <c r="E399"/>
  <c r="F399"/>
  <c r="G399"/>
  <c r="H399"/>
  <c r="D396"/>
  <c r="E396"/>
  <c r="F396"/>
  <c r="G396"/>
  <c r="H396"/>
  <c r="D381"/>
  <c r="E381"/>
  <c r="F381"/>
  <c r="G381"/>
  <c r="H381"/>
  <c r="E378"/>
  <c r="C378" s="1"/>
  <c r="D202"/>
  <c r="E202"/>
  <c r="F202"/>
  <c r="G202"/>
  <c r="H202"/>
  <c r="D208"/>
  <c r="E208"/>
  <c r="F208"/>
  <c r="G208"/>
  <c r="H208"/>
  <c r="E169"/>
  <c r="F169"/>
  <c r="G169"/>
  <c r="C167"/>
  <c r="D165"/>
  <c r="E165"/>
  <c r="F165"/>
  <c r="G165"/>
  <c r="H165"/>
  <c r="D301"/>
  <c r="D300" s="1"/>
  <c r="D881"/>
  <c r="E841"/>
  <c r="E881"/>
  <c r="F881"/>
  <c r="G943"/>
  <c r="G881"/>
  <c r="G23"/>
  <c r="H841"/>
  <c r="H881"/>
  <c r="C464"/>
  <c r="D984"/>
  <c r="E984"/>
  <c r="F984"/>
  <c r="G984"/>
  <c r="H984"/>
  <c r="C983"/>
  <c r="D941"/>
  <c r="D940" s="1"/>
  <c r="C902"/>
  <c r="D345"/>
  <c r="D338" s="1"/>
  <c r="D363"/>
  <c r="E363"/>
  <c r="G363"/>
  <c r="C365"/>
  <c r="C366"/>
  <c r="C368"/>
  <c r="C370"/>
  <c r="D106"/>
  <c r="E106"/>
  <c r="F106"/>
  <c r="G106"/>
  <c r="H106"/>
  <c r="D783"/>
  <c r="F785"/>
  <c r="F781" s="1"/>
  <c r="F777" s="1"/>
  <c r="G785"/>
  <c r="G781" s="1"/>
  <c r="G777" s="1"/>
  <c r="H785"/>
  <c r="H783" s="1"/>
  <c r="D829"/>
  <c r="E829"/>
  <c r="F829"/>
  <c r="G829"/>
  <c r="H829"/>
  <c r="C831"/>
  <c r="C833"/>
  <c r="C835"/>
  <c r="C837"/>
  <c r="C839"/>
  <c r="C890"/>
  <c r="D194"/>
  <c r="C845"/>
  <c r="C924"/>
  <c r="D436"/>
  <c r="D374" s="1"/>
  <c r="D343" s="1"/>
  <c r="E436"/>
  <c r="E374" s="1"/>
  <c r="F436"/>
  <c r="F374" s="1"/>
  <c r="G436"/>
  <c r="G374" s="1"/>
  <c r="H436"/>
  <c r="H374" s="1"/>
  <c r="D435"/>
  <c r="E435"/>
  <c r="F435"/>
  <c r="G435"/>
  <c r="H435"/>
  <c r="E518"/>
  <c r="F518"/>
  <c r="G518"/>
  <c r="H518"/>
  <c r="D518"/>
  <c r="C975"/>
  <c r="C980"/>
  <c r="C979"/>
  <c r="C976"/>
  <c r="C971"/>
  <c r="C967"/>
  <c r="C963"/>
  <c r="D329"/>
  <c r="C331"/>
  <c r="C332"/>
  <c r="C333"/>
  <c r="C925"/>
  <c r="C926"/>
  <c r="C927"/>
  <c r="C929"/>
  <c r="C930"/>
  <c r="C931"/>
  <c r="C932"/>
  <c r="C933"/>
  <c r="C934"/>
  <c r="C935"/>
  <c r="C936"/>
  <c r="E97"/>
  <c r="F97"/>
  <c r="G97"/>
  <c r="H97"/>
  <c r="D97"/>
  <c r="D271"/>
  <c r="D291"/>
  <c r="D290" s="1"/>
  <c r="E271"/>
  <c r="E269" s="1"/>
  <c r="E254" s="1"/>
  <c r="E250" s="1"/>
  <c r="F271"/>
  <c r="F291"/>
  <c r="G271"/>
  <c r="G291"/>
  <c r="H271"/>
  <c r="H291"/>
  <c r="C320"/>
  <c r="C319"/>
  <c r="D306"/>
  <c r="C309"/>
  <c r="C310"/>
  <c r="D597"/>
  <c r="E597"/>
  <c r="F597"/>
  <c r="G597"/>
  <c r="H597"/>
  <c r="C597"/>
  <c r="D596"/>
  <c r="E596"/>
  <c r="F596"/>
  <c r="G596"/>
  <c r="H596"/>
  <c r="C596"/>
  <c r="D595"/>
  <c r="E595"/>
  <c r="F595"/>
  <c r="G595"/>
  <c r="H595"/>
  <c r="C595"/>
  <c r="D376"/>
  <c r="D375" s="1"/>
  <c r="E376"/>
  <c r="F376"/>
  <c r="F375" s="1"/>
  <c r="G376"/>
  <c r="G375" s="1"/>
  <c r="H376"/>
  <c r="H375" s="1"/>
  <c r="H91"/>
  <c r="C846"/>
  <c r="C847"/>
  <c r="C848"/>
  <c r="C849"/>
  <c r="C850"/>
  <c r="C851"/>
  <c r="C852"/>
  <c r="C853"/>
  <c r="C854"/>
  <c r="C855"/>
  <c r="C856"/>
  <c r="C857"/>
  <c r="C858"/>
  <c r="C859"/>
  <c r="C860"/>
  <c r="C861"/>
  <c r="C866"/>
  <c r="C867"/>
  <c r="C868"/>
  <c r="C869"/>
  <c r="C870"/>
  <c r="C690"/>
  <c r="C688"/>
  <c r="C660"/>
  <c r="C650"/>
  <c r="C645"/>
  <c r="C640"/>
  <c r="C635"/>
  <c r="C616"/>
  <c r="C598"/>
  <c r="H568"/>
  <c r="G566"/>
  <c r="F566"/>
  <c r="D566"/>
  <c r="E566"/>
  <c r="D53"/>
  <c r="D22" s="1"/>
  <c r="E53"/>
  <c r="E22" s="1"/>
  <c r="E81"/>
  <c r="E72"/>
  <c r="E75"/>
  <c r="F53"/>
  <c r="F22" s="1"/>
  <c r="F81"/>
  <c r="F72"/>
  <c r="F75"/>
  <c r="G53"/>
  <c r="G22" s="1"/>
  <c r="G81"/>
  <c r="G72"/>
  <c r="G75"/>
  <c r="H53"/>
  <c r="H22" s="1"/>
  <c r="C85"/>
  <c r="C84" s="1"/>
  <c r="C68" s="1"/>
  <c r="H81"/>
  <c r="D81"/>
  <c r="H75"/>
  <c r="D75"/>
  <c r="H72"/>
  <c r="D72"/>
  <c r="C376"/>
  <c r="H698"/>
  <c r="C321"/>
  <c r="G501"/>
  <c r="G10" s="1"/>
  <c r="D698"/>
  <c r="H193"/>
  <c r="C563"/>
  <c r="E507"/>
  <c r="E347"/>
  <c r="E345" s="1"/>
  <c r="E338" s="1"/>
  <c r="D898"/>
  <c r="E508"/>
  <c r="F508"/>
  <c r="F506" s="1"/>
  <c r="C738"/>
  <c r="F511"/>
  <c r="E698"/>
  <c r="D23"/>
  <c r="D921"/>
  <c r="C326" l="1"/>
  <c r="H115"/>
  <c r="G959"/>
  <c r="D508"/>
  <c r="D523"/>
  <c r="C346"/>
  <c r="C339" s="1"/>
  <c r="C450"/>
  <c r="D695"/>
  <c r="D694" s="1"/>
  <c r="C373"/>
  <c r="C342" s="1"/>
  <c r="H65"/>
  <c r="F23"/>
  <c r="G115"/>
  <c r="C109"/>
  <c r="E562"/>
  <c r="C785"/>
  <c r="C781" s="1"/>
  <c r="F363"/>
  <c r="G508"/>
  <c r="G506" s="1"/>
  <c r="E523"/>
  <c r="H1162"/>
  <c r="H1161"/>
  <c r="D1162"/>
  <c r="D1161"/>
  <c r="F196"/>
  <c r="H169"/>
  <c r="D559"/>
  <c r="D558" s="1"/>
  <c r="D155"/>
  <c r="D154" s="1"/>
  <c r="E1162"/>
  <c r="E1161"/>
  <c r="F1162"/>
  <c r="F1161"/>
  <c r="G1162"/>
  <c r="G1161"/>
  <c r="E900"/>
  <c r="E897" s="1"/>
  <c r="D323"/>
  <c r="D91"/>
  <c r="H92"/>
  <c r="H17"/>
  <c r="H7" s="1"/>
  <c r="F17"/>
  <c r="F7" s="1"/>
  <c r="D17"/>
  <c r="D7" s="1"/>
  <c r="H196"/>
  <c r="D959"/>
  <c r="C436"/>
  <c r="F503"/>
  <c r="F13" s="1"/>
  <c r="C702"/>
  <c r="C753"/>
  <c r="C705"/>
  <c r="C97"/>
  <c r="C106"/>
  <c r="C119"/>
  <c r="C197"/>
  <c r="C193" s="1"/>
  <c r="C708"/>
  <c r="D506"/>
  <c r="C524"/>
  <c r="H23"/>
  <c r="E506"/>
  <c r="C324"/>
  <c r="G776"/>
  <c r="G775" s="1"/>
  <c r="F523"/>
  <c r="E783"/>
  <c r="F941"/>
  <c r="F940" s="1"/>
  <c r="H943"/>
  <c r="D313"/>
  <c r="C81"/>
  <c r="C223"/>
  <c r="H506"/>
  <c r="C699"/>
  <c r="C507" s="1"/>
  <c r="D196"/>
  <c r="H20"/>
  <c r="G196"/>
  <c r="C453"/>
  <c r="H523"/>
  <c r="G92"/>
  <c r="F507"/>
  <c r="F18" s="1"/>
  <c r="C747"/>
  <c r="C735"/>
  <c r="C723"/>
  <c r="C711"/>
  <c r="C829"/>
  <c r="C78"/>
  <c r="F161"/>
  <c r="E268"/>
  <c r="F783"/>
  <c r="G192"/>
  <c r="C442"/>
  <c r="C315"/>
  <c r="G523"/>
  <c r="C226"/>
  <c r="E92"/>
  <c r="E64"/>
  <c r="C435"/>
  <c r="C741"/>
  <c r="C232"/>
  <c r="C996"/>
  <c r="C329"/>
  <c r="C945"/>
  <c r="C941" s="1"/>
  <c r="C940" s="1"/>
  <c r="C94"/>
  <c r="C17" s="1"/>
  <c r="C7" s="1"/>
  <c r="C122"/>
  <c r="D65"/>
  <c r="C1164"/>
  <c r="C1163" s="1"/>
  <c r="G268"/>
  <c r="G783"/>
  <c r="C170"/>
  <c r="C158" s="1"/>
  <c r="D92"/>
  <c r="C784"/>
  <c r="C780" s="1"/>
  <c r="D776" s="1"/>
  <c r="C211"/>
  <c r="C220"/>
  <c r="C229"/>
  <c r="C235"/>
  <c r="C238"/>
  <c r="E91"/>
  <c r="G114"/>
  <c r="F114"/>
  <c r="G65"/>
  <c r="F65"/>
  <c r="E65"/>
  <c r="C66"/>
  <c r="E23"/>
  <c r="C1170"/>
  <c r="H64"/>
  <c r="F115"/>
  <c r="F92"/>
  <c r="E943"/>
  <c r="C165"/>
  <c r="H336"/>
  <c r="G155"/>
  <c r="G152" s="1"/>
  <c r="G151" s="1"/>
  <c r="G336"/>
  <c r="C184"/>
  <c r="C179"/>
  <c r="F336"/>
  <c r="C700"/>
  <c r="C1173"/>
  <c r="C202"/>
  <c r="H18"/>
  <c r="E336"/>
  <c r="H192"/>
  <c r="C208"/>
  <c r="C116"/>
  <c r="C961"/>
  <c r="C959" s="1"/>
  <c r="C962"/>
  <c r="H10"/>
  <c r="D336"/>
  <c r="C720"/>
  <c r="C95"/>
  <c r="C923"/>
  <c r="G900"/>
  <c r="G897" s="1"/>
  <c r="G893" s="1"/>
  <c r="C844"/>
  <c r="C841" s="1"/>
  <c r="D503"/>
  <c r="E776"/>
  <c r="F779"/>
  <c r="D514"/>
  <c r="G779"/>
  <c r="F775"/>
  <c r="C318"/>
  <c r="G64"/>
  <c r="H268"/>
  <c r="C72"/>
  <c r="C437"/>
  <c r="C970"/>
  <c r="C22"/>
  <c r="C726"/>
  <c r="F959"/>
  <c r="H15"/>
  <c r="E7"/>
  <c r="E114"/>
  <c r="C462"/>
  <c r="H372"/>
  <c r="C256"/>
  <c r="C251" s="1"/>
  <c r="C306"/>
  <c r="C336"/>
  <c r="C399"/>
  <c r="C530"/>
  <c r="C533"/>
  <c r="C536"/>
  <c r="C501"/>
  <c r="C10" s="1"/>
  <c r="G18"/>
  <c r="D10"/>
  <c r="C756"/>
  <c r="C744"/>
  <c r="C217"/>
  <c r="D20"/>
  <c r="C271"/>
  <c r="H566"/>
  <c r="H564"/>
  <c r="H154"/>
  <c r="H152"/>
  <c r="H151" s="1"/>
  <c r="F154"/>
  <c r="F152"/>
  <c r="F151" s="1"/>
  <c r="D169"/>
  <c r="D158"/>
  <c r="D18" s="1"/>
  <c r="E152"/>
  <c r="E151" s="1"/>
  <c r="E154"/>
  <c r="C445"/>
  <c r="E18"/>
  <c r="F192"/>
  <c r="E20"/>
  <c r="C377"/>
  <c r="C568"/>
  <c r="C566" s="1"/>
  <c r="H781"/>
  <c r="H777" s="1"/>
  <c r="F15"/>
  <c r="G7"/>
  <c r="E779"/>
  <c r="F64"/>
  <c r="C381"/>
  <c r="C396"/>
  <c r="C966"/>
  <c r="C67"/>
  <c r="C589"/>
  <c r="H515"/>
  <c r="D192"/>
  <c r="C162"/>
  <c r="E161"/>
  <c r="C901"/>
  <c r="C900" s="1"/>
  <c r="C585"/>
  <c r="C199"/>
  <c r="G559"/>
  <c r="F562"/>
  <c r="F559"/>
  <c r="F558" s="1"/>
  <c r="G504"/>
  <c r="G500" s="1"/>
  <c r="G514"/>
  <c r="G512"/>
  <c r="C525"/>
  <c r="C516" s="1"/>
  <c r="C512" s="1"/>
  <c r="F514"/>
  <c r="F504"/>
  <c r="G503"/>
  <c r="G698"/>
  <c r="C732"/>
  <c r="C729"/>
  <c r="F695"/>
  <c r="F694" s="1"/>
  <c r="C717"/>
  <c r="C518"/>
  <c r="E501"/>
  <c r="E10" s="1"/>
  <c r="C584"/>
  <c r="E514"/>
  <c r="E512"/>
  <c r="E504"/>
  <c r="E500" s="1"/>
  <c r="C547"/>
  <c r="C546"/>
  <c r="E340"/>
  <c r="D893"/>
  <c r="D894"/>
  <c r="H898"/>
  <c r="F898"/>
  <c r="F343"/>
  <c r="F341" s="1"/>
  <c r="F268"/>
  <c r="F269"/>
  <c r="F254" s="1"/>
  <c r="F250" s="1"/>
  <c r="F249" s="1"/>
  <c r="F290"/>
  <c r="H290"/>
  <c r="H269"/>
  <c r="H254" s="1"/>
  <c r="D269"/>
  <c r="D254" s="1"/>
  <c r="D250" s="1"/>
  <c r="D249" s="1"/>
  <c r="E372"/>
  <c r="E375"/>
  <c r="G269"/>
  <c r="G254" s="1"/>
  <c r="G250" s="1"/>
  <c r="G249" s="1"/>
  <c r="G290"/>
  <c r="C174"/>
  <c r="C205"/>
  <c r="E193"/>
  <c r="E196"/>
  <c r="E194"/>
  <c r="C198"/>
  <c r="D14"/>
  <c r="D779"/>
  <c r="C291"/>
  <c r="C290" s="1"/>
  <c r="D268"/>
  <c r="G157"/>
  <c r="F157"/>
  <c r="H157"/>
  <c r="C301"/>
  <c r="C300" s="1"/>
  <c r="C515"/>
  <c r="D337"/>
  <c r="D341"/>
  <c r="H343"/>
  <c r="D372"/>
  <c r="C714"/>
  <c r="E503"/>
  <c r="E13" s="1"/>
  <c r="E511"/>
  <c r="H345"/>
  <c r="H338" s="1"/>
  <c r="H340"/>
  <c r="G340"/>
  <c r="G345"/>
  <c r="G338" s="1"/>
  <c r="E253"/>
  <c r="E249"/>
  <c r="F340"/>
  <c r="F345"/>
  <c r="F338" s="1"/>
  <c r="H893"/>
  <c r="H894"/>
  <c r="E157"/>
  <c r="E893"/>
  <c r="E894"/>
  <c r="F893"/>
  <c r="F894"/>
  <c r="C323"/>
  <c r="F512"/>
  <c r="D64"/>
  <c r="F372"/>
  <c r="D512"/>
  <c r="F10"/>
  <c r="C364"/>
  <c r="G91"/>
  <c r="H363"/>
  <c r="G562"/>
  <c r="C171"/>
  <c r="E921"/>
  <c r="F921"/>
  <c r="G921"/>
  <c r="H921"/>
  <c r="C25"/>
  <c r="F14" l="1"/>
  <c r="C20"/>
  <c r="H19"/>
  <c r="F19"/>
  <c r="D13"/>
  <c r="D8" s="1"/>
  <c r="G14"/>
  <c r="C1162"/>
  <c r="C1161"/>
  <c r="G499"/>
  <c r="G498" s="1"/>
  <c r="G13"/>
  <c r="G8" s="1"/>
  <c r="E14"/>
  <c r="F502"/>
  <c r="F11" s="1"/>
  <c r="C434"/>
  <c r="G894"/>
  <c r="G154"/>
  <c r="C154" s="1"/>
  <c r="C695"/>
  <c r="C694" s="1"/>
  <c r="C196"/>
  <c r="C508"/>
  <c r="C506" s="1"/>
  <c r="F499"/>
  <c r="C65"/>
  <c r="C374"/>
  <c r="C372" s="1"/>
  <c r="D335"/>
  <c r="F8"/>
  <c r="D775"/>
  <c r="C163"/>
  <c r="C156" s="1"/>
  <c r="C777"/>
  <c r="C64"/>
  <c r="C313"/>
  <c r="C312"/>
  <c r="C783"/>
  <c r="C779"/>
  <c r="C776"/>
  <c r="C943"/>
  <c r="C18"/>
  <c r="C92"/>
  <c r="D499"/>
  <c r="C91"/>
  <c r="E192"/>
  <c r="D157"/>
  <c r="H504"/>
  <c r="H500" s="1"/>
  <c r="E775"/>
  <c r="C919"/>
  <c r="C918" s="1"/>
  <c r="C921"/>
  <c r="C155"/>
  <c r="C152" s="1"/>
  <c r="G253"/>
  <c r="C559"/>
  <c r="D152"/>
  <c r="D151" s="1"/>
  <c r="C898"/>
  <c r="H775"/>
  <c r="H560"/>
  <c r="C564"/>
  <c r="C562" s="1"/>
  <c r="H562"/>
  <c r="H514"/>
  <c r="H503"/>
  <c r="H13" s="1"/>
  <c r="H511"/>
  <c r="H779"/>
  <c r="G558"/>
  <c r="G502"/>
  <c r="G11" s="1"/>
  <c r="C523"/>
  <c r="F500"/>
  <c r="F498" s="1"/>
  <c r="C698"/>
  <c r="F337"/>
  <c r="F335" s="1"/>
  <c r="I268"/>
  <c r="C375"/>
  <c r="F253"/>
  <c r="F16" s="1"/>
  <c r="D253"/>
  <c r="H250"/>
  <c r="H249" s="1"/>
  <c r="H253"/>
  <c r="E343"/>
  <c r="E19" s="1"/>
  <c r="G343"/>
  <c r="G19" s="1"/>
  <c r="G372"/>
  <c r="C269"/>
  <c r="C254" s="1"/>
  <c r="C250" s="1"/>
  <c r="C249" s="1"/>
  <c r="C268"/>
  <c r="C194"/>
  <c r="C192" s="1"/>
  <c r="D500"/>
  <c r="C514"/>
  <c r="C503"/>
  <c r="C511"/>
  <c r="H341"/>
  <c r="H337"/>
  <c r="D502"/>
  <c r="D11" s="1"/>
  <c r="C159"/>
  <c r="C169"/>
  <c r="C347"/>
  <c r="C340" s="1"/>
  <c r="C363"/>
  <c r="E502"/>
  <c r="E11" s="1"/>
  <c r="E499"/>
  <c r="E498" s="1"/>
  <c r="E8"/>
  <c r="C23"/>
  <c r="C13" l="1"/>
  <c r="H16"/>
  <c r="C897"/>
  <c r="C894" s="1"/>
  <c r="D16"/>
  <c r="H14"/>
  <c r="H9" s="1"/>
  <c r="C775"/>
  <c r="C343"/>
  <c r="C502"/>
  <c r="E9"/>
  <c r="E6" s="1"/>
  <c r="C161"/>
  <c r="D498"/>
  <c r="C504"/>
  <c r="C500" s="1"/>
  <c r="H8"/>
  <c r="H499"/>
  <c r="H498" s="1"/>
  <c r="H502"/>
  <c r="H11" s="1"/>
  <c r="C560"/>
  <c r="H558"/>
  <c r="C558" s="1"/>
  <c r="F9"/>
  <c r="F6" s="1"/>
  <c r="E337"/>
  <c r="E335" s="1"/>
  <c r="E341"/>
  <c r="E16" s="1"/>
  <c r="C253"/>
  <c r="G337"/>
  <c r="G335" s="1"/>
  <c r="G9"/>
  <c r="G6" s="1"/>
  <c r="G341"/>
  <c r="G16" s="1"/>
  <c r="C8"/>
  <c r="C499"/>
  <c r="H335"/>
  <c r="C345"/>
  <c r="C338" s="1"/>
  <c r="C157"/>
  <c r="C153"/>
  <c r="C151" s="1"/>
  <c r="C893" l="1"/>
  <c r="C341"/>
  <c r="C16" s="1"/>
  <c r="C11"/>
  <c r="C14"/>
  <c r="C498"/>
  <c r="H6"/>
  <c r="C337"/>
  <c r="C335" s="1"/>
  <c r="C128"/>
  <c r="D130"/>
  <c r="C130" s="1"/>
  <c r="C137"/>
  <c r="C141" s="1"/>
  <c r="D117" l="1"/>
  <c r="D115" s="1"/>
  <c r="C115" s="1"/>
  <c r="D19" l="1"/>
  <c r="D9" s="1"/>
  <c r="D6" s="1"/>
  <c r="C117"/>
  <c r="C19" s="1"/>
  <c r="C9" s="1"/>
  <c r="C6" s="1"/>
  <c r="D114"/>
  <c r="C114" s="1"/>
</calcChain>
</file>

<file path=xl/sharedStrings.xml><?xml version="1.0" encoding="utf-8"?>
<sst xmlns="http://schemas.openxmlformats.org/spreadsheetml/2006/main" count="2301" uniqueCount="623">
  <si>
    <t>19.1.1.1.,19.1.2.1.,19.1.4.1.,19.1.6.1.</t>
  </si>
  <si>
    <t>19.1.3..1</t>
  </si>
  <si>
    <t>19.1.7.1.</t>
  </si>
  <si>
    <t>19.1.1.1.</t>
  </si>
  <si>
    <t>19.1.1.1.,19.1.1.2.,19.1.2.1.,19.1.2.2.,19.1.3.1,19.1.3.2.,19.3.3.,19.1.4.1.,19.1.6.1.</t>
  </si>
  <si>
    <t>20.1.1.1.</t>
  </si>
  <si>
    <t>20.1.1.1.20.1.1.2</t>
  </si>
  <si>
    <t>20.1.2.1,20.1.2.2.</t>
  </si>
  <si>
    <t>20.1.2.1.</t>
  </si>
  <si>
    <t>20.1.1.1,20.1.2.1.</t>
  </si>
  <si>
    <t>20.1.1.1.,20.1.2.1.</t>
  </si>
  <si>
    <t>МУП "Аварийно-восстановительная служба" - изоляция теплотрасс в р.п. Пышма (от ктельной ООО "Котельная № 1", котельных № 1,3,4 ЗАО "Регионгаз-инвест"</t>
  </si>
  <si>
    <t>МУП "Аварийно-восстановительная служба" - замена запорной арматуры на теплотрассах</t>
  </si>
  <si>
    <t>МУП ЖКХ "Трифоновское" - установка узлов учета на водонапорных башнях и скважинах д. Юдина, с. Трифоново, с. Печеркино, с. Тимохинское</t>
  </si>
  <si>
    <t>МУП ЖКХ "Трифоновское" - замена утеплителя на теплотрассе в с. Печеркино до детского сада</t>
  </si>
  <si>
    <t>МУП ЖКХ "Черемышское" - замена малозагруженного электропривода на электродвигатели меньшей мощности в котельной с. Боровлянское, с. Четкарино, д. Родина</t>
  </si>
  <si>
    <t>№ строки</t>
  </si>
  <si>
    <t>Наименование мероприятия/источникирасходов на финансирование</t>
  </si>
  <si>
    <t>всего</t>
  </si>
  <si>
    <t>Объем расходов на выполнение мероприятия за счет всех источников ресурсного обеспечения,тыс.руб.</t>
  </si>
  <si>
    <t>областной бюджет</t>
  </si>
  <si>
    <t>местный бюджет</t>
  </si>
  <si>
    <t>*</t>
  </si>
  <si>
    <t>1.3.1.</t>
  </si>
  <si>
    <t>1.1.1.1.</t>
  </si>
  <si>
    <t>1.1.1.1.,1.1.1.2.</t>
  </si>
  <si>
    <t>Организационно-методическое руководство разработки проектов муниципальных программ, ведение реестра программ, мониторинг их реализации</t>
  </si>
  <si>
    <t xml:space="preserve">Разработка проекта налоговой и бюджетной политики на очередной год и плановый период </t>
  </si>
  <si>
    <t>Организация работы межведомственной комиссии по вопросам укрепления финансовой самостоятельности бюджета Пышминского городского округа</t>
  </si>
  <si>
    <t>Расчет прогнозных индикаторов для формирования доходной части местного бюджета</t>
  </si>
  <si>
    <t>Разработка прогноза социально-экономического развития Пышминского городского округа на среднесрочную перспективу</t>
  </si>
  <si>
    <t>Подготовка нормативных правовых актов Пышминского городского округа, регулирующих участие Пышминского городского округа в государственно-частном партнерстве; подготовка предложений по внесению изменений в действующие нормативные правовые акты Пышминского городского округа в сфере государственно-частного партнерства</t>
  </si>
  <si>
    <t>Мониторинг достижения важнейших целевых показателей, установленных указом Президента Российской Федерации от 07 мая 2012 года № 601 "Об основных направлениях совершенствования системы государственного управления"</t>
  </si>
  <si>
    <t xml:space="preserve">Осуществление организационно- методологической работы по совершенствованию предоставления государственной поддержки  социально ориентированным некоммерческим организациям                                    </t>
  </si>
  <si>
    <t>Организация работы комиссии по отбору социально ориентированных некоммерческих организаций для предоставления субсидий из бюджета Пышминского городского округа</t>
  </si>
  <si>
    <t>Подготовка нормативных правовых актов Пышминского городского округа по вопросам формирования доклада главы Пышминского городского округа о достигнутых показателей для оценки эффективности деятельности органов местного самоуправления Пышминского городского округа</t>
  </si>
  <si>
    <t>Подготовка доклада главы Пышминского городского округа о достигнутых значениях показателей для оценки эффективности деятельности органов местного самоуправления</t>
  </si>
  <si>
    <t>Подготовка доклада об осуществлении муниципального контроля (надзора) на территории Пышминского городского округа</t>
  </si>
  <si>
    <t>Внедрение института оценки регулирующего воздействия в Пышминском гордского округе</t>
  </si>
  <si>
    <t>Организация разработки и реализация программы демографического развития Пышминского городского округа , осуществление координации, мониторинга и контроля реализации Программы демографического развития Пышминского городского округа на период до 2025 года ("Уральская семья") и Планов мероприятий по ее реализации, разработка мер по совершенствованию демографического развития</t>
  </si>
  <si>
    <t>1.1.1.1.,1.1.1.2.,1.1.1.3.</t>
  </si>
  <si>
    <t>Разработка и утверждение плана мероприятий по повышению эффективности бюджетной сферы с установлением индикаторов повышения эффективности бюджетной сферы</t>
  </si>
  <si>
    <t>Анализ деятельности учреждений бюджетной сферы</t>
  </si>
  <si>
    <t>Разработка и реализация программы демографического развития Пышминского городского округа, осуществление мониторинга, анализа и контроля ее реализации</t>
  </si>
  <si>
    <t>Осуществление ведения в системе АСУ ИОГВ социально-демографического паспорта Пышминского городского округа</t>
  </si>
  <si>
    <t>Обеспечение организации деятельности комиссии при главе Пышминского городского округа по мониторингу достижения целевых показателей социально-экономического развития Пышминского городского округа</t>
  </si>
  <si>
    <t>Мониторинг реализации поэтапного плана мероприятий, обеспечивающих выполнение поручений и достижение важнейших целевых показателей, установленных Указом Президента Российской Федерации от 7 мая 2012 года № 606 "О мерах по реализации демографической политики Российской Федерации"</t>
  </si>
  <si>
    <t>Осуществление контроля достижения целевых индикаторов, обеспечивающих достижение важнейших показателей, установленных Указом Президента Российской Федерации от 07 мая 2012 года № 606 "О мерах по реализации демографической политики Российской Федерации"</t>
  </si>
  <si>
    <t>Ведение реестра некоммерческих организаций, которым предоставлены меры поддержки</t>
  </si>
  <si>
    <t>Разработка инвестиционного паспорта Пышминского городского округа</t>
  </si>
  <si>
    <t>Разработка прогноза объемов продукции, закупаемой для муниципальных нужд Пышминского городского округа</t>
  </si>
  <si>
    <t>Подготовка, размещение документации для проведения процедур размещения муниципального заказа согласно плана-графика</t>
  </si>
  <si>
    <t>Областной бюджет</t>
  </si>
  <si>
    <t>Местный  бюджет</t>
  </si>
  <si>
    <t>Содержание муниципального архива</t>
  </si>
  <si>
    <t>Мониторинг реализации Стратегии социально-экономического развития Пышминского городского округа до 2020 года</t>
  </si>
  <si>
    <t>Мониторинг реализации Программы социально-экономического развития Пышминского городского округа и целевых показателей социально-экономического развития, установленных Указом Президента Российской Федерации от 07 мая 2012 года № 596</t>
  </si>
  <si>
    <t xml:space="preserve">Обеспечение деятельности рабочей  группы по мониторингу достижения на территории Пышминского городского округа целевых показателей </t>
  </si>
  <si>
    <t>Обеспечение оказания консультационных услуг начинающим и действующим субъектам малого и среднего предпринимательства по вопросам связанным с предпринимательской деятельностью (согласно договору с ИКЦ) всего, в том числе:</t>
  </si>
  <si>
    <t>Предоставление муниципальной преференции: заключение на новый срок без проведения конкурсов или аукционов договоров аренды, указанных в частях 1 и 3 статьи 17.1 Федерального закона от 26.07.2006 № 135-ФЗ "О защите конкуренции" и заключенных до 1 июля 2008 года с субъектами малого или среднего предпринимательства, за исключением  субъектов малого и среднего предпринимательства,  указанных в части 3 статьи 14 Федерального закона от 24 июля 2007 года № 209-ФЗ "О развитии малого и среднего предпринимательства в Российской Федерации", при условии отсутствия на момент заключения такого договора аренды на новый срок оснований для его досрочного расторжения, предусмотренных гражданским законодательством.</t>
  </si>
  <si>
    <t xml:space="preserve">в том числе:             </t>
  </si>
  <si>
    <t xml:space="preserve">Контроль за выполнением работ и соблюдением сроков, предусмотренных муниципальным контрактом. Решение текущих вопросов с исполнителями в ходе проектирования. </t>
  </si>
  <si>
    <t>ВСЕГО по  направлению "Прочие нужды", в том числе</t>
  </si>
  <si>
    <t>местный бюджет,всего, в том числе:</t>
  </si>
  <si>
    <t>Приобретение специализированного оборудования для обеспечения сохранности архивных документов, хранящихся в архивном отделе администрации Пышминского городского округа (приобретение 90 погонных метров стационарных стеллажей в архивохранилище документов постоянного хранения, пылесос), в том числе:</t>
  </si>
  <si>
    <t xml:space="preserve">     х</t>
  </si>
  <si>
    <t>Оказание финансовой поддержки социально ориентированным некоммерческим организациям Пышминского городского округа                                       всего, в том числе</t>
  </si>
  <si>
    <t xml:space="preserve">Субсидия муниципальному автономному учреждению "Редакция газеты "Пышминские вести", в том числе </t>
  </si>
  <si>
    <t>Организация деятельности исполнительно-распорядительного органа местного самоуправления,в том числе</t>
  </si>
  <si>
    <t>центральный аппарат</t>
  </si>
  <si>
    <t>территориальные органы</t>
  </si>
  <si>
    <t>13.1.3.1</t>
  </si>
  <si>
    <t>13.1.2.1</t>
  </si>
  <si>
    <t>13.1.4.1.</t>
  </si>
  <si>
    <t>13.1.1.1.</t>
  </si>
  <si>
    <t>14.1.1.1.,14.1.2.1.</t>
  </si>
  <si>
    <t>всего по подпрограмме , в том числе:</t>
  </si>
  <si>
    <t>внебюджетные источники</t>
  </si>
  <si>
    <t>Мониторинг, анализ и прогнозирование социально-экономического развития субъектов малого и среднего предпринимательства</t>
  </si>
  <si>
    <t>Ведение реестра субъектов малого и среднего предпринимательства- получателей поддержки</t>
  </si>
  <si>
    <t>Распространение информации о существующей системе государственной поддержки субъектов малого и среднего предпринимательства (СМИ,Интернет и др.)</t>
  </si>
  <si>
    <t>Приобретение и тиражирование методических пособий,раздаточного материала,бланков документов  для субъектов малого и среднего предпринимательства по вопросам организации бизнеса                                 всео ,в том числе</t>
  </si>
  <si>
    <t>Организация и проведение торжественных мероприятий, посвященных профессиональным праздникам                                 всего,в том числе:</t>
  </si>
  <si>
    <t>Реализация на территории Пышминского городского округа инструмента микрофинансирования (через ИКЦ) всего, в том числе</t>
  </si>
  <si>
    <t>Формирование и ведение перечня муниципального имущества предназначенного для передачи во владение и (или) пользование (в том числе субъектам малого и среднего предпринимательства</t>
  </si>
  <si>
    <t>Ведение перечня муниципального имущества Пышминского городского округа, свободного от прав третьих лиц, которое может быть использовано только в целях предоставления его во владение и (или) пользование на долгосрочной основе субъектам малого и среднего предпринимательства и организациям, образующим инфраструктуру малого и среднего предпринимательства</t>
  </si>
  <si>
    <t>Применение понижающего коэффициента к ставке арендной платы для субъектов малого и среднего предпринимательства, осуществляющих свою деятельность в сфере бытового обслуживания</t>
  </si>
  <si>
    <t>местный</t>
  </si>
  <si>
    <t>Всего по подпрограмме  в том числе:</t>
  </si>
  <si>
    <t>Прочие нужды:</t>
  </si>
  <si>
    <t xml:space="preserve">федеральный бюджет       </t>
  </si>
  <si>
    <t xml:space="preserve">областной бюджет         </t>
  </si>
  <si>
    <t xml:space="preserve">"Прочие нужды",          </t>
  </si>
  <si>
    <t xml:space="preserve">      x      </t>
  </si>
  <si>
    <t xml:space="preserve">Всего по подпрограмме    </t>
  </si>
  <si>
    <t>-</t>
  </si>
  <si>
    <t>Обеспечение единого информационного пространства и удовлетворение потребностей в архивной информации в Пышминском городском округе, в том числе:</t>
  </si>
  <si>
    <t>Обеспечение бесперебойной работы программного комплекса «Архивный фонд» (версия 5) в режиме единой информационной системы, в том числе:</t>
  </si>
  <si>
    <t>Создание условий для сохранности документов Архивного фонда Российской Федерации, находящихся на хранении в архивном отделе администрации Пышминского городского округа, предотвращение их утраты, в том числе:</t>
  </si>
  <si>
    <t>Установка противопожарных огнезащитных дверей в архивохранилищах архивного отдела администрации Пышминского городского округа, в том числе:</t>
  </si>
  <si>
    <t>Повышение уровня профессиональной компетенции сотрудников архивного отдела, в том числе:</t>
  </si>
  <si>
    <t xml:space="preserve">местный бюджет           </t>
  </si>
  <si>
    <t>Капитальные вложения</t>
  </si>
  <si>
    <t>Прочие нужды</t>
  </si>
  <si>
    <t>1.Капитальные вложения</t>
  </si>
  <si>
    <t xml:space="preserve">Капитальные вложения     </t>
  </si>
  <si>
    <t>1.1.Бюджетные инвестиции в объекты капитального строительства</t>
  </si>
  <si>
    <t xml:space="preserve">ВСЕГО: Бюджетные инвестиции в объекты капитального строительства     </t>
  </si>
  <si>
    <t>2.Прочие нужды</t>
  </si>
  <si>
    <t xml:space="preserve">ВСЕГО: Прочие нужды             </t>
  </si>
  <si>
    <t>Разработка проектно-сметной документации на капитальный ремонт ГТС с.Боровлянское</t>
  </si>
  <si>
    <t>Капитальный ремонт ГТС с.Боровлянское</t>
  </si>
  <si>
    <t xml:space="preserve">Всего по программе, в том числе: </t>
  </si>
  <si>
    <t>федеральный бюджет</t>
  </si>
  <si>
    <t>Всего по подпрограмме, в том числе:</t>
  </si>
  <si>
    <t>Местный бюджет</t>
  </si>
  <si>
    <t>Подпрограмма 5 «Ремонт и содержание гидротехнических сооружений Пышминского городского округа» на 2014-2018 годы</t>
  </si>
  <si>
    <t xml:space="preserve">Всего по подпрограмме, в том числе: </t>
  </si>
  <si>
    <t>Всего по направлению "Прочие нужды", в том числе:</t>
  </si>
  <si>
    <t>Корректировка топографических съемок с переводом в цифровой вид с. Черемыш, с. Тимохинское,  создание цифровой топографической съемки д. Духовая, с. Красноярское., всего, из них:</t>
  </si>
  <si>
    <t>12.2.4.1.</t>
  </si>
  <si>
    <t>12.3.1.1</t>
  </si>
  <si>
    <t>Корректировка топографических съемок с переводом в цифровой вид с. Печеркино, с. Тупицыно, д. Смирнова, создание цифровой топографической съемки д. Юдина.</t>
  </si>
  <si>
    <t>Корректировка топографических съемок с переводом в цифровой вид д. Комарова, д. Русакова, с. Четкарино, д. Родина, д. Сыскова.</t>
  </si>
  <si>
    <t xml:space="preserve">Проведение изыскательских работ и разработка проектов планировки и межевания незастроенной территории с. Чернышово </t>
  </si>
  <si>
    <t>Корректировка топографических съемок с переводом в цифровой вид с. Боровлянское, с. Трифоново, д. Пылаева, с. Чупино, д. Талица.</t>
  </si>
  <si>
    <t xml:space="preserve">Внесение сведений в базу данных и обслуживание информационной системы обеспечения градостроительной деятельности </t>
  </si>
  <si>
    <t>Техническое обеспечение обслуживания ИСОГД и обучение специалиста</t>
  </si>
  <si>
    <t>Подготовка исходной документации для размещения муниципального заказа на поставку товаров, услуг.</t>
  </si>
  <si>
    <t>Подготовка исходной документации для проектирования.</t>
  </si>
  <si>
    <t>Рассмотрение, согласование документации. Организация и  проведение публичных слушаний по проектам. Утверждение документации.</t>
  </si>
  <si>
    <t>Направление сведений в орган кадастрового учета для внесения сведений в государственный  кадастр недвижимости.</t>
  </si>
  <si>
    <t xml:space="preserve">Ведение информационной системы обеспечения градостроительной деятельности </t>
  </si>
  <si>
    <t xml:space="preserve">Подпрограмма 6  "Градостроительная деятельность  Пышминского городского округа" </t>
  </si>
  <si>
    <t>Всего по подпрограмме, в том числе</t>
  </si>
  <si>
    <t>1. Капитальные вложения</t>
  </si>
  <si>
    <t>ВСЕГО по направлению капитальные вложения, в том числе</t>
  </si>
  <si>
    <t>1.1. Бюджетные инвестиции в объекты капитального строительства</t>
  </si>
  <si>
    <t>Бюджетные инвестиции в объекты капитального строительства, всего, в том числе</t>
  </si>
  <si>
    <t>2. Прочие нужды</t>
  </si>
  <si>
    <t>ВСЕГО по  инаправлению "Прочие нужды", в том числе</t>
  </si>
  <si>
    <t>Ремонт ограждения кладбищ</t>
  </si>
  <si>
    <t>р.п. Пышма, кладбище № 2</t>
  </si>
  <si>
    <t>с. Тупицыно</t>
  </si>
  <si>
    <t>с. Красноярское</t>
  </si>
  <si>
    <t>д. Духовая</t>
  </si>
  <si>
    <t>с. Черемыш</t>
  </si>
  <si>
    <t>с. Печеркино</t>
  </si>
  <si>
    <t>р.п. Пышма, кладбище № 1</t>
  </si>
  <si>
    <t>д. Нагибина</t>
  </si>
  <si>
    <t>д. Холкина</t>
  </si>
  <si>
    <t>с. Юрмытское</t>
  </si>
  <si>
    <t>р.п. Пышма, кладбище № 3</t>
  </si>
  <si>
    <t>д. Фролы</t>
  </si>
  <si>
    <t>д. Юдина</t>
  </si>
  <si>
    <t>с. Трифоново</t>
  </si>
  <si>
    <t>д. Катарач</t>
  </si>
  <si>
    <t>с. Тимохинское</t>
  </si>
  <si>
    <t>д. Речелга</t>
  </si>
  <si>
    <t>д. Савина</t>
  </si>
  <si>
    <t>Санитарное содержание кладбищ (вывоз мусора, обрезка деревьев, кустарника)</t>
  </si>
  <si>
    <t xml:space="preserve">Прочие нужды </t>
  </si>
  <si>
    <t>Всего по подпрограмме</t>
  </si>
  <si>
    <t>1.2. Иные капитальные вложения</t>
  </si>
  <si>
    <t>ВСЕГО по  иным капитальным вложениям, в том числе</t>
  </si>
  <si>
    <t>Приобретение автобусов ПАЗ-4234 (2 ед.)</t>
  </si>
  <si>
    <t>Приобретение автобуса марки Higer (Hundai) (1 ед.)</t>
  </si>
  <si>
    <t>ул. Сибирский тракт (1350 м)</t>
  </si>
  <si>
    <t>ул. Свердловская (700 м)</t>
  </si>
  <si>
    <t>ул. Кирова (от трассы) (800 м)</t>
  </si>
  <si>
    <t>ул. Комарова (250 м)</t>
  </si>
  <si>
    <t xml:space="preserve">Разработка проектно-сметной документации на капитальный ремонт участка дороги от ул. Победы-ул. Чапаева-пер.Чапаевский-ул. Мелиораторов- ул. Некрасова  в р.п. Пышма   с проведением экспертизы     </t>
  </si>
  <si>
    <t>участок дороги от ул. Победы-ул. Чапаева-пер. Чапаевский-ул. Мелиораторов-ул. Некрасова (900 м)</t>
  </si>
  <si>
    <t xml:space="preserve">Разработка проектно-сметной документации на капитальный ремонт дороги ул. Механизаторов  в р.п. Пышма   с проведением экспертизы     </t>
  </si>
  <si>
    <t>ул. Механизаторов (450 м)</t>
  </si>
  <si>
    <t>пер. Ленинский  (ул.1 Мая - ул. Гурьянова) (650 м)</t>
  </si>
  <si>
    <t>ул. Победы,36 до ул. Гоголя (500 м)</t>
  </si>
  <si>
    <t>ул. Бабкина (550 м)</t>
  </si>
  <si>
    <t>ул. Кр. Путиловцев (400 м)</t>
  </si>
  <si>
    <t>ул. 8 Марта (600 м)</t>
  </si>
  <si>
    <t>ул. Сушинских (950 м)</t>
  </si>
  <si>
    <t>ул. Машиностроителей (200 м)</t>
  </si>
  <si>
    <t>ул. Набережная (500 м)</t>
  </si>
  <si>
    <t>ул. Пышминская (500 м)</t>
  </si>
  <si>
    <t>ул. Разведчиков (300 м)</t>
  </si>
  <si>
    <t>ул. Сельскохозяйственная (250 м)</t>
  </si>
  <si>
    <t>ул. Сибирская (500 м)</t>
  </si>
  <si>
    <t>пер. Береговой (200 м)</t>
  </si>
  <si>
    <t>пер. Новый (200 м)</t>
  </si>
  <si>
    <t>ул. Транспортников (500 м)</t>
  </si>
  <si>
    <t xml:space="preserve">Разработка проектно-сметной документации на капитальный ремонт дороги ул. Ленина в д. Савина   с проведением экспертизы     </t>
  </si>
  <si>
    <t>д. Савина, ул. Ленина (2400 м)</t>
  </si>
  <si>
    <t>с. Пульниково, ул. Первомайская (800 м)</t>
  </si>
  <si>
    <t xml:space="preserve">Разработка проектно-сметной документации на капитальный ремонт дороги ул. Октябрьская в с. Тимохинское   с проведением экспертизы     </t>
  </si>
  <si>
    <t>с. Тимохинское, ул. Октябрьская (2800 м)</t>
  </si>
  <si>
    <t>Проведение госэкспертизы пороектно-сметной документации на капитальный ремонт дороги с. Черемыш</t>
  </si>
  <si>
    <t>с. Черемыш, ул. Ленина (4000 м)</t>
  </si>
  <si>
    <t>п. Первомайский, ул. Молодежная (500 м)</t>
  </si>
  <si>
    <t>Разработка проектно-сметной документации на капитальный ремонт дороги с. Печеркино-д. Заречная с проведением экспертизы</t>
  </si>
  <si>
    <t>с. Печеркино-д.Заречная (5000 м)</t>
  </si>
  <si>
    <t xml:space="preserve">Разработка проектно-сметной документации на капитальный ремонт дороги ул. Центральная в д. Катарач   с проведением экспертизы     </t>
  </si>
  <si>
    <t>д. Катарач, ул. Центральная (1900 м)</t>
  </si>
  <si>
    <t>Трасса Пышма-Талица до с. Юрмытское (600 м)</t>
  </si>
  <si>
    <t>п. Южный, ул. Советская (800 м)</t>
  </si>
  <si>
    <t>д. Талица, ул. Калинина (600 м)</t>
  </si>
  <si>
    <t>Разработка проектно-сметной документации</t>
  </si>
  <si>
    <t xml:space="preserve">Разработка проектно-сметной документации на капитальный ремонт дороги ул. Октябрьская  в р.п. Пышма   с проведением экспертизы     </t>
  </si>
  <si>
    <t xml:space="preserve">Разработка проектно-сметной документации на капитальный ремонт дороги ул. Островского  в р.п. Пышма   с проведением экспертизы     </t>
  </si>
  <si>
    <t xml:space="preserve">Разработка проектно-сметной документации на капитальный ремонт дороги ул. Советская  в р.п. Пышма   с проведением экспертизы     </t>
  </si>
  <si>
    <t xml:space="preserve">Разработка проектно-сметной документации на капитальный ремонт дороги ул. Горького  в р.п. Пышма   с проведением экспертизы     </t>
  </si>
  <si>
    <t xml:space="preserve">Разработка проектно-сметной документации на капитальный ремонт дороги ул. Кузнецова  в р.п. Пышма   с проведением экспертизы     </t>
  </si>
  <si>
    <t>Организация транспортного обслуживания населения</t>
  </si>
  <si>
    <t>ВСЕГО ПО  ПОДПРОГРАММЕ, В ТОМ ЧИСЛЕ</t>
  </si>
  <si>
    <t>Федеральный бюджет</t>
  </si>
  <si>
    <t>Внебюджетные источники</t>
  </si>
  <si>
    <t xml:space="preserve">                                     1. Капитальные вложения                                     </t>
  </si>
  <si>
    <t>ВСЕГО по направлению «Капитальные вложения», в том числе</t>
  </si>
  <si>
    <t xml:space="preserve">                 1.1. Бюджетные инвестиции в объекты капитального строительства                  </t>
  </si>
  <si>
    <t xml:space="preserve">                                 1.2. Иные капитальные вложения                                  </t>
  </si>
  <si>
    <t>ВСЕГО по направлению «Иные капитальные вложения», в том числе</t>
  </si>
  <si>
    <t>ВСЕГО по направлению «Прочие нужды», в том числе</t>
  </si>
  <si>
    <t>2.4 Пропаганда физической культуры, спорта. Информация населения о принципах ЗОЖ (всего) из них:</t>
  </si>
  <si>
    <t>1. Прочие нужды</t>
  </si>
  <si>
    <r>
      <t xml:space="preserve">                                         </t>
    </r>
    <r>
      <rPr>
        <b/>
        <sz val="12"/>
        <rFont val="Times New Roman"/>
        <family val="1"/>
        <charset val="204"/>
      </rPr>
      <t>Подпрограмма 20 «Молодежь Пышминского городского округа»</t>
    </r>
  </si>
  <si>
    <t>2.5.Субсидия на выполнение муниципального задания,из них</t>
  </si>
  <si>
    <t xml:space="preserve">                                         2. Прочие нужды                                         </t>
  </si>
  <si>
    <t>Мероприятие 14.</t>
  </si>
  <si>
    <t xml:space="preserve">Всего по направлению     </t>
  </si>
  <si>
    <t xml:space="preserve">Разработка проектно-сметной документации на капитальный ремонт части  ул. Сибирский тракт в р.п. Пышма     </t>
  </si>
  <si>
    <t xml:space="preserve">Разработка проектно-сметной документации на капитальный ремонт дороги ул. Тельмана и ул. Куйбышева  в р.п. Пышма       </t>
  </si>
  <si>
    <t>В том числе:</t>
  </si>
  <si>
    <t xml:space="preserve">         В том числе:</t>
  </si>
  <si>
    <t>Всего по мероприятию 6:</t>
  </si>
  <si>
    <t>Итого по подпрограмме:</t>
  </si>
  <si>
    <t xml:space="preserve">Ремонт подъездов к местам захоронения </t>
  </si>
  <si>
    <t>местный бюджет, в том числе</t>
  </si>
  <si>
    <t xml:space="preserve">ул. Тельмана-ул. Куйбышева  (1050 м), в том числе:    </t>
  </si>
  <si>
    <t>Капитальный ремонт автомобильных дорог в р.п. Пышма в том числе:</t>
  </si>
  <si>
    <t>Капитальный ремонт автомобильных дорог в сельских населенных пунктах, в том числе</t>
  </si>
  <si>
    <r>
      <t xml:space="preserve">Мероприятие 1. </t>
    </r>
    <r>
      <rPr>
        <sz val="10"/>
        <rFont val="Times New Roman"/>
        <family val="1"/>
        <charset val="204"/>
      </rPr>
      <t>Сбор информации и анализ перечня земельных участков, в отношении которых необходимо организовать проведение кадастровых работ и постановку на государственный кадастровый учет</t>
    </r>
  </si>
  <si>
    <r>
      <t xml:space="preserve">Мероприятие 2. </t>
    </r>
    <r>
      <rPr>
        <sz val="10"/>
        <rFont val="Times New Roman"/>
        <family val="1"/>
        <charset val="204"/>
      </rPr>
      <t>Мероприятия направленные на организацию проведения кадастровых работ в отношении земельных участков под муниципальными объектами (объекты культуры, ЖКХ, земельные участки, под автомобильными дорогами местного значения)</t>
    </r>
  </si>
  <si>
    <r>
      <t xml:space="preserve">Мероприятие 3. </t>
    </r>
    <r>
      <rPr>
        <sz val="10"/>
        <rFont val="Times New Roman"/>
        <family val="1"/>
        <charset val="204"/>
      </rPr>
      <t>Организация мероприятий по проведению кадастровых работ в отношении земельных участков под объектами инженерной инфраструктуры ЖКХ</t>
    </r>
    <r>
      <rPr>
        <b/>
        <sz val="10"/>
        <rFont val="Times New Roman"/>
        <family val="1"/>
        <charset val="204"/>
      </rPr>
      <t xml:space="preserve">   </t>
    </r>
  </si>
  <si>
    <r>
      <t xml:space="preserve">Мероприятие 4. </t>
    </r>
    <r>
      <rPr>
        <sz val="10"/>
        <rFont val="Times New Roman"/>
        <family val="1"/>
        <charset val="204"/>
      </rPr>
      <t>Мероприятия направленные на организацию и проведение  кадастровых работ в отношении земельных участков, занятых  под многоквартирными домами</t>
    </r>
    <r>
      <rPr>
        <b/>
        <sz val="10"/>
        <rFont val="Times New Roman"/>
        <family val="1"/>
        <charset val="204"/>
      </rPr>
      <t xml:space="preserve">   </t>
    </r>
  </si>
  <si>
    <r>
      <t xml:space="preserve">Мероприятие 5. </t>
    </r>
    <r>
      <rPr>
        <sz val="10"/>
        <rFont val="Times New Roman"/>
        <family val="1"/>
        <charset val="204"/>
      </rPr>
      <t>Организация мероприятий по проведению кадастровых работ по установлению границ земельных участков, определенных для  предоставления однократно бесплатно  для индивидуального  жилищного строительства  гражданам</t>
    </r>
  </si>
  <si>
    <r>
      <t xml:space="preserve">Мероприятие 7. </t>
    </r>
    <r>
      <rPr>
        <sz val="10"/>
        <rFont val="Times New Roman"/>
        <family val="1"/>
        <charset val="204"/>
      </rPr>
      <t>Организация мероприятий по проведению кадастровых работ, постановка на кадастровый учет земельных участков, подлежащих отнесению к муниципальной собственности</t>
    </r>
  </si>
  <si>
    <r>
      <t xml:space="preserve">Мероприятие 8. </t>
    </r>
    <r>
      <rPr>
        <sz val="10"/>
        <rFont val="Times New Roman"/>
        <family val="1"/>
        <charset val="204"/>
      </rPr>
      <t>Проведение кадастровых работ по подготовке карта-планов 3 пояса зон санитарной очистки водозаборных скважин</t>
    </r>
  </si>
  <si>
    <r>
      <t>Мероприятие 9.</t>
    </r>
    <r>
      <rPr>
        <sz val="10"/>
        <rFont val="Times New Roman"/>
        <family val="1"/>
        <charset val="204"/>
      </rPr>
      <t xml:space="preserve"> Осуществление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контроля за исполнением заключенных муниципальных контрактов и договоров на проведение кадастровых работ</t>
    </r>
    <r>
      <rPr>
        <b/>
        <sz val="10"/>
        <rFont val="Times New Roman"/>
        <family val="1"/>
        <charset val="204"/>
      </rPr>
      <t xml:space="preserve">  </t>
    </r>
  </si>
  <si>
    <r>
      <t>Мероприятие 10.</t>
    </r>
    <r>
      <rPr>
        <sz val="10"/>
        <rFont val="Times New Roman"/>
        <family val="1"/>
        <charset val="204"/>
      </rPr>
      <t xml:space="preserve"> Проведение мероприятий по определению долей земельных участков, находящихся под многоквартирными домами, расположенными в р.п. Пышме</t>
    </r>
  </si>
  <si>
    <r>
      <t>Мероприятие 11.</t>
    </r>
    <r>
      <rPr>
        <sz val="10"/>
        <rFont val="Times New Roman"/>
        <family val="1"/>
        <charset val="204"/>
      </rPr>
      <t xml:space="preserve"> Расходы по осуществлению муниципального земельного контроля (приобретение почтовой продукции, канцелярских товаров)</t>
    </r>
  </si>
  <si>
    <t>в том числе</t>
  </si>
  <si>
    <t>Приоретение коммунальной техники</t>
  </si>
  <si>
    <t>Прибретение мусоровозной автомашины</t>
  </si>
  <si>
    <t>Приобретение вакуумной машины (НЖ)</t>
  </si>
  <si>
    <t>р.п. Пышма, ул. Барахвостова, 8, ул. Лермонтова, 86, ул. С.Лазо,5; д. Смирнова, ул. Гагарина,24; д. Речелга, ул. Первомайская,3</t>
  </si>
  <si>
    <t>р.п. Пышма, ул. Октябрьская,52; д. Савина, скважина Боровая; д. Смрнова, пер. Кировский, 3; д. Пылаева, ул 50 лет Октября, 24; с. Печерино, ул. Береговая, 6</t>
  </si>
  <si>
    <t>Доработка проектно-сметной документации на строительство 4-х квартирных жилых домов в р.п. Пышма, ул. Кирова с получением заключений на достоверность сметной документации и эффективность проекта</t>
  </si>
  <si>
    <t xml:space="preserve">Строительство 4-х квартирного жилого дома, р.п. Пышма, ул. Кирова, 45         </t>
  </si>
  <si>
    <t xml:space="preserve">Строительство 4-х квартирного жилого дома, р.п. Пышма, ул. Кирова, 47         </t>
  </si>
  <si>
    <t xml:space="preserve">Строительство 4-х квартирного жилого дома, р.п. Пышма, ул. Кирова, 49         </t>
  </si>
  <si>
    <t>Приобретение жилых помещений для переселения граждан из ветхого жилья (791 м², 500 м², 600 м², 700 м², 800 м² соответственно)</t>
  </si>
  <si>
    <t>Дополнительное пенсионное обеспечение</t>
  </si>
  <si>
    <t>3.1.1.4.</t>
  </si>
  <si>
    <t xml:space="preserve">Предоставление субсидий субъектам малого и среднего предпринимательства:
- для компенсации затрат за технологическое присоединение к источнику электроснабжения энергопринимающих устройств, максимальная мощность которых составляет до 500 кВт включительно (с учетом ранее присоединенной в данной точке присоединения мощности);
- для компенсации части затрат на уплату первого взноса по договору лизинга;
- для компенсации затрат на организацию собственного дела вновь созданным субъектам малого и среднего предпринимательства
</t>
  </si>
  <si>
    <t>12.1.1.1.,12.1.1.2,12.2.1.1,12.2.1.2.</t>
  </si>
  <si>
    <t>12.2.1.2.</t>
  </si>
  <si>
    <t>12.2.2.1.,12.2.2.2.</t>
  </si>
  <si>
    <t>12.2.3.1.,12.2.3.2.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</si>
  <si>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</si>
  <si>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Строительство газопровода низкого давления к частному жилому сектору от ГРПШ-12 в р.п. Пышма</t>
  </si>
  <si>
    <t>Строительство газопровода низкого давления к частному жилому сектору от ГРПШ-4 в р.п. Пышма</t>
  </si>
  <si>
    <t>Проведение экспертизы проектно-сметной документации на строительство газопровода низкого давления от ГРП-2 в р.п. Пышма</t>
  </si>
  <si>
    <t>Строительство газопровода низкого давления к частному жилому сектору от ГРП-2 в р.п. Пышма</t>
  </si>
  <si>
    <t>Сети газопроводов низкого давления  от ГРП-5 в р.п. Пышма Свердловской области</t>
  </si>
  <si>
    <t>Строительство газопровода низкого давления в с. Чернышово (достройка)</t>
  </si>
  <si>
    <t>3400,0*</t>
  </si>
  <si>
    <t>Разработка расчетной схемы газоснабжения в д. Савина</t>
  </si>
  <si>
    <t>Разработка проектно-сметной документации на строительство газопровода низкого давления к жилому сектору в д. Савина с проведением госэкспертизы</t>
  </si>
  <si>
    <t>Строительство газопровода низкого давления к частному жилому сектору в д. Савина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</si>
  <si>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</si>
  <si>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Строительство газопровода низкого давления к частному жилому сектору в с. Четкарино, д. Комарова, д. Русакова, д. Родина</t>
  </si>
  <si>
    <t>Разработка расчетной схемы газоснабжения в п. Первомайский</t>
  </si>
  <si>
    <t>Разработка проектно-сметной документации на строительство газопровода низкого давления к жилому сектору в пос. Первомайский с проведением госэкспертизы</t>
  </si>
  <si>
    <t>Строительство газопровода низкого давления к частному жилому сектору в пос. Первомайский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</si>
  <si>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</si>
  <si>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Строительство газопровода высокого давления к жилому микрорайону № 1 с установкой ГРП-11 в р.п. Пышма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</si>
  <si>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</si>
  <si>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</si>
  <si>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</si>
  <si>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</si>
  <si>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низкого давления к жилому микрорайону № 2 от ГРПШ-9 в р.п. Пышма с проведением госэкспертизы</t>
  </si>
  <si>
    <t xml:space="preserve">Строительство газопровода низкого давления к жилому микрорайону № 2 от ГРП-9 в р.п. Пышма </t>
  </si>
  <si>
    <t xml:space="preserve">Строительство газопровода низкого давления к жилому микрорайону ул. Строителей от ГРП-10 в р.п. Пышма </t>
  </si>
  <si>
    <t>Разработка проектно-сметной документации на строительство газопровода высокого давления с установкой  ГРП-8 в р.п. Пышма с проведением госэкспертизы (микрорайон ул. Первомайской)</t>
  </si>
  <si>
    <t xml:space="preserve">            </t>
  </si>
  <si>
    <t xml:space="preserve">внебюджетные источники   </t>
  </si>
  <si>
    <t xml:space="preserve">Мероприятия  </t>
  </si>
  <si>
    <t xml:space="preserve">Содержание внутриселенных дорог       </t>
  </si>
  <si>
    <t xml:space="preserve">Приобретение дорожных знаков             </t>
  </si>
  <si>
    <t>Установка искусственных неровностей</t>
  </si>
  <si>
    <t>Разработка проектов организации дорожного движения</t>
  </si>
  <si>
    <t>Создание отрядов юных инспекторов безопасности дорожного движения</t>
  </si>
  <si>
    <t>Без финансирования</t>
  </si>
  <si>
    <t>Привлечение отрядов юных инспекторов движения к проведению профилактических мероприятий и акций на территории Пышминского городского округа</t>
  </si>
  <si>
    <t>Проведение школьных районных соревнований «Безопасное колесо»</t>
  </si>
  <si>
    <t>Организация и проведение рейдов «Катушка», «Рождественские каникулы», «Внимание, каникулы», «Внимание – дети!»</t>
  </si>
  <si>
    <t>Организация и проведение профилактических мероприятий «Посвящение в пешеходы» в образовательных учреждениях с целью формирования у первоклассников навыков безопасного поведения на дорогах</t>
  </si>
  <si>
    <t>Всего по попрограмме, в том числе</t>
  </si>
  <si>
    <t xml:space="preserve">Строительство, приобретение на первичном рынке жилья для врачей       </t>
  </si>
  <si>
    <t>Всего по подпрограмме,в том числе:</t>
  </si>
  <si>
    <t xml:space="preserve"> Осуществление государственного полномочия Свердловской области по предоставлению гражданам субсидий на оплату ЖКУ  ,из них  </t>
  </si>
  <si>
    <t xml:space="preserve"> Выплата гражданам субсидий на оплату ЖКУ ,из них   </t>
  </si>
  <si>
    <t xml:space="preserve">Выплата компенсаций расходов на оплату ЖКУ отдельным категориям граждан,из них </t>
  </si>
  <si>
    <t>Развитие коммунального хозяйства</t>
  </si>
  <si>
    <t>Подпрограмма 1 "Совершенствование социально-экономической политики на территории Пышминского городского округа"</t>
  </si>
  <si>
    <t>Приобретение малогабаритных погрузчиков ПУМ (2 ед.)</t>
  </si>
  <si>
    <r>
      <t>Направление:</t>
    </r>
    <r>
      <rPr>
        <b/>
        <i/>
        <sz val="10"/>
        <color indexed="8"/>
        <rFont val="Times New Roman"/>
        <family val="1"/>
        <charset val="204"/>
      </rPr>
      <t>Обустройство нецентрализованных источников водоснабжения</t>
    </r>
  </si>
  <si>
    <r>
      <t>Направление:</t>
    </r>
    <r>
      <rPr>
        <b/>
        <i/>
        <sz val="10"/>
        <rFont val="Times New Roman"/>
        <family val="1"/>
        <charset val="204"/>
      </rPr>
      <t xml:space="preserve">"Формирование жилищного фонда для переселения граждан…" </t>
    </r>
  </si>
  <si>
    <r>
      <t>Направление:</t>
    </r>
    <r>
      <rPr>
        <b/>
        <i/>
        <sz val="10"/>
        <rFont val="Times New Roman"/>
        <family val="1"/>
        <charset val="204"/>
      </rPr>
      <t>Развитие газификации</t>
    </r>
  </si>
  <si>
    <r>
      <t>Направление:</t>
    </r>
    <r>
      <rPr>
        <b/>
        <i/>
        <sz val="10"/>
        <rFont val="Times New Roman"/>
        <family val="1"/>
        <charset val="204"/>
      </rPr>
      <t>Комплексное благоустройство дворовых территорий в Пышминском городском округе - "Тысяча дворов"</t>
    </r>
  </si>
  <si>
    <r>
      <t>Направление:</t>
    </r>
    <r>
      <rPr>
        <b/>
        <i/>
        <sz val="10"/>
        <rFont val="Times New Roman"/>
        <family val="1"/>
        <charset val="204"/>
      </rPr>
      <t>Обеспечение инженерной инфраструктурой земельных участков, предназначенных для жилищного строительства</t>
    </r>
  </si>
  <si>
    <r>
      <t>Направление:</t>
    </r>
    <r>
      <rPr>
        <b/>
        <i/>
        <sz val="10"/>
        <rFont val="Times New Roman"/>
        <family val="1"/>
        <charset val="204"/>
      </rPr>
      <t>Мероприятия по повышению энергетической эффективности</t>
    </r>
  </si>
  <si>
    <t>Мероприятия, направленные на развитие информационного общества в Свердловской области,всего, в том  числе:</t>
  </si>
  <si>
    <t>Вовлечение несовершеннолетних состоящих на учете в ТКДНиЗП к  занятиям в секциях и посещению детских дворовых клубов по месту жительства</t>
  </si>
  <si>
    <r>
      <t xml:space="preserve">Мероприятие 1. </t>
    </r>
    <r>
      <rPr>
        <sz val="10"/>
        <color indexed="8"/>
        <rFont val="Times New Roman"/>
        <family val="1"/>
        <charset val="204"/>
      </rPr>
      <t xml:space="preserve">Подготовка и обучение населения способам защиты от ЧС, в т.ч. командировочные расходы на обучения специалистов.  </t>
    </r>
  </si>
  <si>
    <r>
      <t xml:space="preserve">Мероприятие 2. </t>
    </r>
    <r>
      <rPr>
        <sz val="10"/>
        <color indexed="8"/>
        <rFont val="Times New Roman"/>
        <family val="1"/>
        <charset val="204"/>
      </rPr>
      <t>Эксплуатационно– техническое обслуживание средств оповещения населения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</si>
  <si>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Услуги по содержанию средств оповещения</t>
    </r>
  </si>
  <si>
    <r>
      <t>Мероприятие 4.</t>
    </r>
    <r>
      <rPr>
        <sz val="10"/>
        <color indexed="8"/>
        <rFont val="Times New Roman"/>
        <family val="1"/>
        <charset val="204"/>
      </rPr>
      <t xml:space="preserve"> Обеспечение безопасности людей на водных объектах, предотвращение несчастных случаев на водоемах, в т.ч. приобретение лодок и др. плавсредств.</t>
    </r>
  </si>
  <si>
    <r>
      <t>Мероприятие 5.</t>
    </r>
    <r>
      <rPr>
        <sz val="10"/>
        <color indexed="8"/>
        <rFont val="Times New Roman"/>
        <family val="1"/>
        <charset val="204"/>
      </rPr>
      <t xml:space="preserve"> Создание резерва материально-технических средств для ликвидации ЧС на территории Пышминского городского округа, в т.ч. прибретение средств оповещения и их содержание.</t>
    </r>
  </si>
  <si>
    <r>
      <t>Мероприятие 7.</t>
    </r>
    <r>
      <rPr>
        <sz val="10"/>
        <color indexed="8"/>
        <rFont val="Times New Roman"/>
        <family val="1"/>
        <charset val="204"/>
      </rPr>
      <t xml:space="preserve"> Прокладка минерализированных полос по периметру 28 населенных пунктов</t>
    </r>
  </si>
  <si>
    <r>
      <t>Мероприятие 8.</t>
    </r>
    <r>
      <rPr>
        <sz val="10"/>
        <color indexed="8"/>
        <rFont val="Times New Roman"/>
        <family val="1"/>
        <charset val="204"/>
      </rPr>
      <t xml:space="preserve"> Углубление и обустройство пожарных водоемов, ремонт и обслуживание систем наружного противопожарного водоснабжения в населенных пунктах</t>
    </r>
  </si>
  <si>
    <r>
      <t>Мероприятие 1.</t>
    </r>
    <r>
      <rPr>
        <sz val="10"/>
        <rFont val="Times New Roman"/>
        <family val="1"/>
        <charset val="204"/>
      </rPr>
      <t>Приобретение и монтаж оборудования для подключения муниципальных учреждений Пышминского городского округа к единой сети передачи данных Правительства Свердловской области</t>
    </r>
  </si>
  <si>
    <r>
      <t>Мероприятие 2.</t>
    </r>
    <r>
      <rPr>
        <sz val="10"/>
        <rFont val="Times New Roman"/>
        <family val="1"/>
        <charset val="204"/>
      </rPr>
      <t xml:space="preserve"> Модернизация  официального сайта администрации Пышминского городского округа для обеспечения доступа к информации о деятельности администрации  Пышминского городского округа </t>
    </r>
  </si>
  <si>
    <r>
      <t>Мероприятие 3</t>
    </r>
    <r>
      <rPr>
        <sz val="10"/>
        <rFont val="Times New Roman"/>
        <family val="1"/>
        <charset val="204"/>
      </rPr>
      <t>. Оказание услуг возимой радиостанции</t>
    </r>
  </si>
  <si>
    <t xml:space="preserve"> </t>
  </si>
  <si>
    <r>
      <t>Мероприятие 4.</t>
    </r>
    <r>
      <rPr>
        <sz val="10"/>
        <rFont val="Times New Roman"/>
        <family val="1"/>
        <charset val="204"/>
      </rPr>
      <t>Внедрение информационной системы по предоставлению оказания муниципальных услуг в электронном виде</t>
    </r>
  </si>
  <si>
    <r>
      <t>Мероприятие 5.</t>
    </r>
    <r>
      <rPr>
        <sz val="10"/>
        <rFont val="Times New Roman"/>
        <family val="1"/>
        <charset val="204"/>
      </rPr>
      <t xml:space="preserve"> Обеспечение работы системы видеоконференцсвязи в администрации Пышминского городского округа по  осуществлению сеансов видеоконференцсвязи</t>
    </r>
  </si>
  <si>
    <r>
      <t>Мероприятие 6.</t>
    </r>
    <r>
      <rPr>
        <sz val="10"/>
        <rFont val="Times New Roman"/>
        <family val="1"/>
        <charset val="204"/>
      </rPr>
      <t xml:space="preserve"> Техническое обслуживание устройств криптографической защиты VipNet</t>
    </r>
  </si>
  <si>
    <r>
      <t>Мероприятие 7.</t>
    </r>
    <r>
      <rPr>
        <sz val="10"/>
        <rFont val="Times New Roman"/>
        <family val="1"/>
        <charset val="204"/>
      </rPr>
      <t xml:space="preserve"> Приобретение оборудования для автоматизации рабочих мест сотрудников муниципальных учреждений, оказывающих услуги в электронном виде</t>
    </r>
  </si>
  <si>
    <r>
      <t>Мероприятие 8</t>
    </r>
    <r>
      <rPr>
        <sz val="10"/>
        <rFont val="Times New Roman"/>
        <family val="1"/>
        <charset val="204"/>
      </rPr>
      <t>. Приобретение лицензионного программного обеспечения для автоматизированных рабочих мест сотрудников муниципальных учреждений, оказывающих муниципальные услуги в электронном виде</t>
    </r>
  </si>
  <si>
    <t>Подпрограмма 3"Социальная поддержка отдельных категорий граждан"</t>
  </si>
  <si>
    <t>Подпрограмма 2"Содействие в развитии малого и среднего  предпринимательства на территории Пышминского городского округа"</t>
  </si>
  <si>
    <t>Подпрограмма 4«Обеспечение комплектования,учета, хранения и испльзования архивных документов,находящихся в архивном отделе администрации Пышминского городского округа"</t>
  </si>
  <si>
    <t xml:space="preserve">Подпрограмма 7 " Организация похоронного дела в Пышминском городском округе» </t>
  </si>
  <si>
    <t>Подпрограмма 8 «Обеспечение жильем молодых семей»</t>
  </si>
  <si>
    <t xml:space="preserve">Подпрограмма 9 «Предоставление финансовой поддержки молодым семьям на погашение основной суммы долга  и процентов по ипотечным жилищным кредитам (займам)» </t>
  </si>
  <si>
    <t>Подпрограмма 10 «Обеспечение жильем граждан, в том числе молодых семей и молодых специалистов, проживающих в сельской местности  в Пышминском городском округе »</t>
  </si>
  <si>
    <t xml:space="preserve">Подпрограммы 11 "Развитие транспорта, дорожного хозяйства Пышминского городского округа" 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</si>
  <si>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</si>
  <si>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 xml:space="preserve">Подпрограмма 13«Повышение безопасности дорожного движения на территтории Пышминского городского округа » </t>
  </si>
  <si>
    <t xml:space="preserve">Подпрограмма 14«Закрепление медицинских кадров на территории Пышминского городского округа » </t>
  </si>
  <si>
    <t xml:space="preserve">                                         Подпрограмма 16 «Создание системы кадастра недвижимости в Пышминском городском округе»                                                                                                                   </t>
  </si>
  <si>
    <t>Подпрограмма 17 «Программа управления муниципальной собственностью Пышминского городского округа и приватизации муниципального имущества »</t>
  </si>
  <si>
    <t xml:space="preserve">Подпрограмма 18 "Информационное общество Пышминского городского округа" </t>
  </si>
  <si>
    <t>Подпрограмма 19 "Развитие физической культуры, спорта на территории Пышминского городского округа"</t>
  </si>
  <si>
    <t>Установление границ населенных пунктов: д. Савина, с. Четкарино, д. Русакова, п. Первомайский. Подготовка карт (планов) и проведение межевых работ по участкам, включаемым в границы населенных пунктов.</t>
  </si>
  <si>
    <r>
      <t>Мероприятие 12.</t>
    </r>
    <r>
      <rPr>
        <sz val="10"/>
        <rFont val="Times New Roman"/>
        <family val="1"/>
        <charset val="204"/>
      </rPr>
      <t>Проведение ремонтов объектов муниципального казенного имущества</t>
    </r>
  </si>
  <si>
    <t>Установление границ населенных пунктов: с. Печеркино, с. Тимохинское, с. Красноярское, с. Черемыш . Подготовка карт (планов) и проведение межевых работ по участкам, включаемым в границы населенных пунктов.</t>
  </si>
  <si>
    <t>Установление границ населенных пунктов: п. Южный, д. Смирнова, с. Тупицыно, с. Чернышово . Подготовка карт (планов) и проведение межевых работ по участкам, включаемым в границы населенных пунктов.</t>
  </si>
  <si>
    <t>6.1.1.2.</t>
  </si>
  <si>
    <t xml:space="preserve">ВСЕГО ПО МУНИЦИПАЛЬНОЙ </t>
  </si>
  <si>
    <t xml:space="preserve">ПОДПРОГРАММЕ, В ТОМ ЧИСЛЕ   </t>
  </si>
  <si>
    <t xml:space="preserve">Проведение ежегодной межведомственной операции «Подросток»       </t>
  </si>
  <si>
    <t xml:space="preserve">Проведение спортивных турниров среди детских дворовых клубов с привлечением  детей группы «риска»             </t>
  </si>
  <si>
    <t>Организация временного трудоустройства 250 несовершеннолетних граждан в возрасте от 14 до 17 лет</t>
  </si>
  <si>
    <t>Проведение конкурса среди общеобразовательных учреждений на лучшую организацию работы по профилактике асоциального поведения несовершеннолетних, пропаганде здорового образа жизни</t>
  </si>
  <si>
    <t>Предоставление временного проживания несовершеннолетним, оказавшимся в трудной жизненной ситуации или социально опасном положении в условиях круглосуточного пребывания в стационаре ГБУ СОН «СРНЦ Пышминского района»</t>
  </si>
  <si>
    <t>Разработка проектно-сметной документации на капитальный ремонт ГТС д.Холкина</t>
  </si>
  <si>
    <t>Капитальный ремонт ГТС д.Холкина</t>
  </si>
  <si>
    <t>Разработка проектно-сметной документации на капитальный ремонт ГТС д.Юдина</t>
  </si>
  <si>
    <t>Капитальный ремонт ГТС д.Юдина</t>
  </si>
  <si>
    <t>Разработка технической документации по гидротехническим сооружениям: с.Боровлянское,д.Холкина, д.Юдина, с.Пульниково</t>
  </si>
  <si>
    <t>Подготовка проектов для внесения изменений в генеральный план и Правила землепользования и застройки Пышминского городского округа, всего, из них: применительно к с. Печеркино, д. Юдина, д. Фролы, д. Смирнова, с. Тупицыно, д. Лепихина в части изменения их границ и размещения объектов капитального строительства местного значения.</t>
  </si>
  <si>
    <t>Государственная регистрация прав Пышминского городского округа на объекты недвижимого имущества</t>
  </si>
  <si>
    <r>
      <t xml:space="preserve">Мероприятие 6. </t>
    </r>
    <r>
      <rPr>
        <sz val="10"/>
        <rFont val="Times New Roman"/>
        <family val="1"/>
        <charset val="204"/>
      </rPr>
      <t>Мероприятия, направленные на организацию и проведение кадастровых работ, постановка на кадастровый учет земельных участков, право собственности, на которые не разграничено, в целях продажи на торгах. Проведение оценки земельных участков</t>
    </r>
  </si>
  <si>
    <t>Обеспечение деятельности исполнительно-распорядительного органа местного самоуправления</t>
  </si>
  <si>
    <t>Организация книжных выставок, бесед, круглых столов в библиотеках, направленных на профилактику правонарушений несовершеннолетних</t>
  </si>
  <si>
    <t>Проведение мероприятий, направленных на социальную адаптацию несовершеннолетних, вернувшихся из учреждений уголовно исполнительной системы и специальных учебно – воспитательных учреждений закрытого типа</t>
  </si>
  <si>
    <t>Организация «горячих линий», телефонов доверия по вопросам профилактики безнадзорности и правонарушений несовершеннолетних</t>
  </si>
  <si>
    <t>Ежемесячные проверки по месту жительства, учебы, работы несовершеннолетних осужденных условно, к обязательным исправительным работам, к ограничению свободы</t>
  </si>
  <si>
    <t>Создание банка данных лиц, вернувшихся из мест лишения свободы</t>
  </si>
  <si>
    <t>Создание банка данных и разработка индивидуальных планов на детей, состоящих на учете в ПДН, ТКДНиЗП, ОУ, на семьи, находящиеся в трудной жизненной ситуации</t>
  </si>
  <si>
    <t>Публикация в СМИ информации о состоянии преступности на территории Пышминского городского округа</t>
  </si>
  <si>
    <t>Вовлечение детей и подростков в коллективы художественной самодеятельности, любительские объединения и клубы по интересам</t>
  </si>
  <si>
    <t>Организация и проведение кинолекториев по профилактике правонарушений</t>
  </si>
  <si>
    <t>Профилактические поездки с подростками, состоящими на индивидуальном учете в СИЗО № 4 г.Камышлов</t>
  </si>
  <si>
    <t>Подпрограмма 21 «Профилактика правонарушений на территории Пышминского городского округа»</t>
  </si>
  <si>
    <t>21.1.1.1.,21.2.1,21.2.1.</t>
  </si>
  <si>
    <t>2.1. Развитие массового спорта, из них</t>
  </si>
  <si>
    <t>2.3. Подготовка и переподготовка     физкультурно-спортивных кадров, из них</t>
  </si>
  <si>
    <r>
      <t>Мероприятие 2</t>
    </r>
    <r>
      <rPr>
        <b/>
        <sz val="10"/>
        <rFont val="Times New Roman"/>
        <family val="1"/>
        <charset val="204"/>
      </rPr>
      <t xml:space="preserve"> Формирование механизмов ориентирования молодых граждан на востребованные социально-экономической сферой профессии</t>
    </r>
    <r>
      <rPr>
        <sz val="10"/>
        <rFont val="Times New Roman"/>
        <family val="1"/>
        <charset val="204"/>
      </rPr>
      <t xml:space="preserve">, всего, из них </t>
    </r>
  </si>
  <si>
    <r>
      <t>Мероприятие 3</t>
    </r>
    <r>
      <rPr>
        <b/>
        <sz val="10"/>
        <rFont val="Times New Roman"/>
        <family val="1"/>
        <charset val="204"/>
      </rPr>
      <t xml:space="preserve"> Вовлечение молодежи в программы и мероприятия, направленные на формирование здорового образа жизни, всего , из них</t>
    </r>
  </si>
  <si>
    <r>
      <t xml:space="preserve">Мероприятие 4 </t>
    </r>
    <r>
      <rPr>
        <b/>
        <sz val="10"/>
        <rFont val="Times New Roman"/>
        <family val="1"/>
        <charset val="204"/>
      </rPr>
      <t xml:space="preserve"> Выявление и поддержка талантливой молодежи,всего из них</t>
    </r>
  </si>
  <si>
    <r>
      <t xml:space="preserve">Мероприятие 5 </t>
    </r>
    <r>
      <rPr>
        <b/>
        <sz val="10"/>
        <rFont val="Times New Roman"/>
        <family val="1"/>
        <charset val="204"/>
      </rPr>
      <t xml:space="preserve"> Привлечение молодежи к участию в общественной и политической жизни, вовлечение молодых людей в деятельность органов самоуправления в различных сферах жизни  всего, из них</t>
    </r>
  </si>
  <si>
    <t xml:space="preserve">«Прочие нужды»,  в том числе        </t>
  </si>
  <si>
    <t>ВСЕГО ПО ПОДПРОГРАММЕ, в том числе</t>
  </si>
  <si>
    <t xml:space="preserve">"Прочие нужды", в том числе         </t>
  </si>
  <si>
    <r>
      <t>Мероприятие 2.</t>
    </r>
    <r>
      <rPr>
        <sz val="10"/>
        <rFont val="Times New Roman"/>
        <family val="1"/>
        <charset val="204"/>
      </rPr>
  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передачи их в аренду на долгосрочной основе.</t>
    </r>
  </si>
  <si>
    <r>
      <t>Мероприятие 1.</t>
    </r>
    <r>
      <rPr>
        <sz val="10"/>
        <rFont val="Times New Roman"/>
        <family val="1"/>
        <charset val="204"/>
      </rPr>
  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регистрации права собственности Пышминского городского округа и приватизации.</t>
    </r>
  </si>
  <si>
    <t>18.1.1.1,18.1.1.2.</t>
  </si>
  <si>
    <t>18.1.2.1.</t>
  </si>
  <si>
    <t>18.1.1.1.</t>
  </si>
  <si>
    <t>16.1.1.3.</t>
  </si>
  <si>
    <t>16.1.1.1,16.1.1.2.</t>
  </si>
  <si>
    <t>16.1.1.1.,16.1.1.2</t>
  </si>
  <si>
    <t>16.1.2.1.</t>
  </si>
  <si>
    <t>16.1.3.1.</t>
  </si>
  <si>
    <t>16.1.1.4</t>
  </si>
  <si>
    <t>16.1.1.5.</t>
  </si>
  <si>
    <t>16.1.5.3.</t>
  </si>
  <si>
    <t>16.1.5.2.</t>
  </si>
  <si>
    <t>16.1.5.1.</t>
  </si>
  <si>
    <t>17.1.1.1.</t>
  </si>
  <si>
    <t>17.1.2.1.</t>
  </si>
  <si>
    <t>17.1.1.1,17.1.1.2.</t>
  </si>
  <si>
    <t>15.1.2.1.</t>
  </si>
  <si>
    <t>15.1.1.1.</t>
  </si>
  <si>
    <t>15.1.5.1.</t>
  </si>
  <si>
    <t>15.1.1.1.,15.1.2.1.</t>
  </si>
  <si>
    <t>15.1.3.2.</t>
  </si>
  <si>
    <t>15.1.3.1.,15.1.3.2.</t>
  </si>
  <si>
    <r>
      <t>Мероприятие 3.</t>
    </r>
    <r>
      <rPr>
        <sz val="10"/>
        <rFont val="Times New Roman"/>
        <family val="1"/>
        <charset val="204"/>
      </rPr>
      <t>Мероприятия, направленные на организацию проведения технической инвентаризации объектов муниципального имущества и постановки на государственный кадастровый учет</t>
    </r>
  </si>
  <si>
    <r>
      <t>Мероприятие 1</t>
    </r>
    <r>
      <rPr>
        <b/>
        <sz val="10"/>
        <rFont val="Times New Roman"/>
        <family val="1"/>
        <charset val="204"/>
      </rPr>
      <t xml:space="preserve"> Создание информационного сборника для молодых граждан Пышминского городского округа,всего,из них:</t>
    </r>
  </si>
  <si>
    <r>
      <t>Мероприятие 4.</t>
    </r>
    <r>
      <rPr>
        <sz val="10"/>
        <rFont val="Times New Roman"/>
        <family val="1"/>
        <charset val="204"/>
      </rPr>
      <t>Сбор информации и анализ перечня земельных участков под объектами муниципального имущества, в отношении которых необходимо организовать проведение кадастровых работ и постановку на государственный кадастровый учет для целей регистрации права собственности Пышминского городского округа и приватизации</t>
    </r>
    <r>
      <rPr>
        <b/>
        <sz val="10"/>
        <rFont val="Times New Roman"/>
        <family val="1"/>
        <charset val="204"/>
      </rPr>
      <t xml:space="preserve">.  </t>
    </r>
  </si>
  <si>
    <r>
      <t>Мероприятие 5.</t>
    </r>
    <r>
      <rPr>
        <sz val="10"/>
        <rFont val="Times New Roman"/>
        <family val="1"/>
        <charset val="204"/>
      </rPr>
      <t>Мероприятия, направленные на организацию проведения кадастровых работ в отношении земельных участков под объектами муниципального имущества и постановки на государственный кадастровый уче</t>
    </r>
    <r>
      <rPr>
        <b/>
        <sz val="10"/>
        <rFont val="Times New Roman"/>
        <family val="1"/>
        <charset val="204"/>
      </rPr>
      <t>т</t>
    </r>
  </si>
  <si>
    <r>
      <t>Мероприятие 6.</t>
    </r>
    <r>
      <rPr>
        <sz val="10"/>
        <rFont val="Times New Roman"/>
        <family val="1"/>
        <charset val="204"/>
      </rPr>
      <t>Мероприятия, направленные на организацию проведения экспертиз и оценки стоимости муниципального имущества для целей учета и продажи</t>
    </r>
  </si>
  <si>
    <r>
      <t>Мероприятие 7.</t>
    </r>
    <r>
      <rPr>
        <sz val="10"/>
        <rFont val="Times New Roman"/>
        <family val="1"/>
        <charset val="204"/>
      </rPr>
      <t>Мероприятия, направленные на организацию проведения экспертиз и оценки стоимости муниципального имущества для целей передачи его в аренду, в том числе на долгосрочной основе.</t>
    </r>
  </si>
  <si>
    <r>
      <t>Мероприятие 8.</t>
    </r>
    <r>
      <rPr>
        <sz val="10"/>
        <rFont val="Times New Roman"/>
        <family val="1"/>
        <charset val="204"/>
      </rPr>
      <t>Мероприятия, направленные на организацию проведения экспертиз и оценки стоимости муниципального имущества, предназначенного к списанию</t>
    </r>
    <r>
      <rPr>
        <b/>
        <sz val="10"/>
        <rFont val="Times New Roman"/>
        <family val="1"/>
        <charset val="204"/>
      </rPr>
      <t>.</t>
    </r>
  </si>
  <si>
    <r>
      <t>Мероприятие 9.</t>
    </r>
    <r>
      <rPr>
        <sz val="10"/>
        <rFont val="Times New Roman"/>
        <family val="1"/>
        <charset val="204"/>
      </rPr>
      <t>Мероприятия, направленные на государственную регистрацию права собственности Пышминского городского округа на объекты муниципального имущества.</t>
    </r>
  </si>
  <si>
    <r>
      <t>Мероприятие 10.</t>
    </r>
    <r>
      <rPr>
        <sz val="10"/>
        <rFont val="Times New Roman"/>
        <family val="1"/>
        <charset val="204"/>
      </rPr>
      <t>Коммунальные и эксплуатационные услуги в объектах муниципального казенного имущества</t>
    </r>
  </si>
  <si>
    <r>
      <t>Мероприятие 11.</t>
    </r>
    <r>
      <rPr>
        <sz val="10"/>
        <rFont val="Times New Roman"/>
        <family val="1"/>
        <charset val="204"/>
      </rPr>
      <t>Приобретение оргтехники для материального обеспечения работ по управлению муниципальным имуществом</t>
    </r>
  </si>
  <si>
    <t>ВСЕГО ПО ПОДПРОГРАММЕ , в том числе</t>
  </si>
  <si>
    <t>Строительство газопровода высокого давления с установкой  ГРП-8 в р.п. Пышма (микрорайон ул. Первомайской)</t>
  </si>
  <si>
    <t>областной  бюджет</t>
  </si>
  <si>
    <t>х</t>
  </si>
  <si>
    <r>
      <t>Мероприятие 8</t>
    </r>
    <r>
      <rPr>
        <b/>
        <sz val="10"/>
        <rFont val="Times New Roman"/>
        <family val="1"/>
        <charset val="204"/>
      </rPr>
      <t xml:space="preserve"> Общие мероприятия  молодежной политики</t>
    </r>
  </si>
  <si>
    <t>Разработка проектно-сметной документации на строительство газопровода высокого давления с установкой  ГРП-6 в р.п. Пышма с проведением госэкспертизы (микрорайон ул. Лесная)</t>
  </si>
  <si>
    <t>Строительство газопровода высокого давления с установкой  ГРП-6 в р.п. Пышма (микрорайон ул. Лесная)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</si>
  <si>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</si>
  <si>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</si>
  <si>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расчетной схемы газоснабжения и проектно-сметной документации на строительство газопровода низкого давления в с. Черемыш, с. Тимохинское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</si>
  <si>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в с. Боровлянское с проведением госэкспертизы</t>
  </si>
  <si>
    <t>Разработка  расчетной схемы газоснабжения и проектно-сметной документации на строительство газопровода высокого давления  с. Пульниково с проведением госэкспертизы</t>
  </si>
  <si>
    <t>Разработка расчетной схемы газоснабжения и проектно-сметной документации на строительство газопровода высокого давления   д. Катарач с проведением госэкспертизы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</si>
  <si>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</si>
  <si>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</si>
  <si>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пос. Южный,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</si>
  <si>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п. Ключики с проведением госэкспертизы</t>
  </si>
  <si>
    <t>Комплексное благоустройство дворовых территорий</t>
  </si>
  <si>
    <t>Комплексное благоустройство дворовой территории р.п. Пышма, ул. Строителей, 11,13,15,17</t>
  </si>
  <si>
    <t>Комплексное благоустройство дворовой территории р.п. Пышма, ул. 1 Микрорайон, 1</t>
  </si>
  <si>
    <t>Комплексное благоустройство дворовой территории р.п. Пышма, ул. Строителей, 12,14,16,18,20</t>
  </si>
  <si>
    <t>Комплексное благоустройство дворовой территории р.п. Пышма, ул. Кирова, 15, ул. 1 Мая, 1</t>
  </si>
  <si>
    <t>Комплексное благоустройство дворовой территории р.п. Пышма, ул. Заводская, 3а,3б,5а</t>
  </si>
  <si>
    <t>Комплексное благоустройство дворовой территории р.п. Пышма, ул. Заводская, 5,7,ул. Комсомольская, 23</t>
  </si>
  <si>
    <t>Комплексное благоустройство дворовой территории р.п. Пышма, ул. Строителей, 2,4</t>
  </si>
  <si>
    <t>Комплексное благоустройство дворовой территории р.п. Пышма, ул. Строителей, 6,8,10</t>
  </si>
  <si>
    <t>Комплексное благоустройство дворовой территории р.п. Пышма, пер. Больничный, 9,11,13</t>
  </si>
  <si>
    <t>Комплексное благоустройство дворовой территории р.п. Пышма, ул. Куйбышева, 173,175</t>
  </si>
  <si>
    <t>Комплексное благоустройство дворовой территории р.п. Пышма, ул. Ленина, 73,75</t>
  </si>
  <si>
    <t>Комплексное благоустройство дворовой территории р.п. Пышма, ул. Комсомольская, 25,27,29</t>
  </si>
  <si>
    <t>Комплексное благоустройство дворовой территории р.п. Пышма, ул. Комсомольская, 9, 11, 13, 15</t>
  </si>
  <si>
    <t>Комплексное благоустройство дворовой территории д. Родина, ул. Советская, 37, 39, 41, ул. Ворошилова, 7, 7а</t>
  </si>
  <si>
    <t>Комплексное благоустройство дворовой территории с. Трифоново, ул. Гагарина, 1, 2, 3, 4</t>
  </si>
  <si>
    <t>Комплексное благоустройство дворовой территории с. Черемыш, ул. Кирова, 3, 5, 7, ул. Комарова, 4</t>
  </si>
  <si>
    <t>Комплексное благоустройство дворовой территории с. Тупицыно, ул.Ленина, 26, 28</t>
  </si>
  <si>
    <t>Комплексное благоустройство дворовой территории с. Печеркино, ул. Буденного, 26,28</t>
  </si>
  <si>
    <t>Комплексное благоустройство дворовой территории с. Печеркино, ул. Буденного, 34,36,40</t>
  </si>
  <si>
    <t>Комплексное благоустройство дворовой территории с. Тимохинское, ул. Халтурина, 5,7</t>
  </si>
  <si>
    <t>Комплексное благоустройство дворовой территории с. Боровлянское, ул. Ленина, 26, 28</t>
  </si>
  <si>
    <t xml:space="preserve">Экспертиза сметной документации на комплексное благоустройство дворовых территорий:
р.п. Пышма, ул. Строителей, 11,13,15,17; р.п. Пышма, ул. 1 Микрорайон, 1; ул. Строителей,12,14,16,18,20; ул. Заводская, 3а,3б,5а; ул. Кирова, 15, ул. 1 Мая, 1
</t>
  </si>
  <si>
    <t xml:space="preserve">Экспертиза сметной документации на комплексное благоустройство дворовых территорий:
р.п. Пышма, ул. Заводская, 5,7,ул. Комсомольская,23; ул. Строителей,2,4; ул. Строителей,6,8,10; пер. Больничный, 9,11,13; ул. Куйбышева, 173,175; ул. Ленина, 73,75; ул. Комсомольская, 27,29,25
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</si>
  <si>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р.п.Пышма. 2070 м.п.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</si>
  <si>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</si>
  <si>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Экспертиза проектной документации на строительство автодороги и линий электропередач на незастроенной территории в жилом районе "Южный" р.п. Пышма.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</si>
  <si>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</si>
  <si>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</si>
  <si>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</si>
  <si>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</si>
  <si>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</si>
  <si>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</si>
  <si>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</si>
  <si>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</si>
  <si>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</si>
  <si>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Строительство линий электропередач на вновь застраеваемой улице в д. савина 1200 м.п.</t>
  </si>
  <si>
    <t>Общеподпрограммные мероприятия</t>
  </si>
  <si>
    <t>1.1.2.1.,1.1.2.2.</t>
  </si>
  <si>
    <t xml:space="preserve">1.1.3.1.,1. 1.3.2. </t>
  </si>
  <si>
    <t>1.1.3.1,1.1.3.2.</t>
  </si>
  <si>
    <t>1.11.3.1.,1.1.3.2.</t>
  </si>
  <si>
    <t>1.1.4.1.,1.1.4.2.,1.1.4.3.</t>
  </si>
  <si>
    <t>1.2.1.1,1.2.1.2.</t>
  </si>
  <si>
    <t>1.2.1.1,1.2.1.2.,1.2.1.3.</t>
  </si>
  <si>
    <t>номер подпрограммы,номер цели,номер задачи,номер целевого показателя</t>
  </si>
  <si>
    <t>1.2.2.1.</t>
  </si>
  <si>
    <t>1.2.2.2.</t>
  </si>
  <si>
    <t>1.2.2.3.</t>
  </si>
  <si>
    <t>1.2.2.4.</t>
  </si>
  <si>
    <t>1.2.3.1.</t>
  </si>
  <si>
    <t>1.3.1.1.,1.3.1.2.</t>
  </si>
  <si>
    <t>1.3.1.2.,1.3.1.3.,1.3.2.2.,1.3.2.3.</t>
  </si>
  <si>
    <t>1.3.1.3.</t>
  </si>
  <si>
    <t>1.3.2.1.</t>
  </si>
  <si>
    <t>1.3.2.2.,1.3.2.3.</t>
  </si>
  <si>
    <t>1.3.3.1.,1.3.3.2.</t>
  </si>
  <si>
    <t>1.3.3.2.</t>
  </si>
  <si>
    <t>1.4.1.1.</t>
  </si>
  <si>
    <t>1.5.1.1.</t>
  </si>
  <si>
    <t>1.5.1.2.</t>
  </si>
  <si>
    <t>2.1.1.1.,2.1.1.2.</t>
  </si>
  <si>
    <t>2.1.1.1,2.1.1.2.</t>
  </si>
  <si>
    <t>2.1.1.5.</t>
  </si>
  <si>
    <t>2.1.2.2.</t>
  </si>
  <si>
    <t>2.1.2.1.</t>
  </si>
  <si>
    <t>2.1.3.1.</t>
  </si>
  <si>
    <t>2.1.3.2.</t>
  </si>
  <si>
    <t>1.1.1.2.,1.1.1.3</t>
  </si>
  <si>
    <t>3.1.1.1.</t>
  </si>
  <si>
    <t>3.1.1.2.,3.1.1.3.</t>
  </si>
  <si>
    <t>4.1.1.1.</t>
  </si>
  <si>
    <t>4.1.1.2.</t>
  </si>
  <si>
    <t>4.1.1.3.,4.1.1.4</t>
  </si>
  <si>
    <t>4.1.1.1.,4.1.1.2.</t>
  </si>
  <si>
    <t>4.1.1.1.,4.1.1.2.,4.1.1.5.</t>
  </si>
  <si>
    <t>4.1.1.3.,4.1.1.4.</t>
  </si>
  <si>
    <t>4.1.2.1.,4.1.2.3.</t>
  </si>
  <si>
    <t>4.1.2.2.</t>
  </si>
  <si>
    <t>4.1.2.1.,4.1.2.2.</t>
  </si>
  <si>
    <t>4.1.2.4.</t>
  </si>
  <si>
    <t>5.1.1.1..5.1.2.1.</t>
  </si>
  <si>
    <t>6.1.1.1.</t>
  </si>
  <si>
    <t>6.3.1.2.</t>
  </si>
  <si>
    <t>6.3.1.1.</t>
  </si>
  <si>
    <t>6.2.1.1.</t>
  </si>
  <si>
    <t>6.1.2.1.</t>
  </si>
  <si>
    <t>7.1.1.1,7.1.1.2.</t>
  </si>
  <si>
    <t>Социальная выплата молодым семьям</t>
  </si>
  <si>
    <t>8.1.1.1,8.1.1.2.</t>
  </si>
  <si>
    <t xml:space="preserve">  Прочие нужды                                                                   </t>
  </si>
  <si>
    <t>Предоставление финансовой поддержки молодым семьям на погашение основной суммы долга  и процентов по ипотечным жилищным кредитам (займам)</t>
  </si>
  <si>
    <t>9.1.1.1,9.1.1.2.</t>
  </si>
  <si>
    <t>Социальная выплата молодым семьям на приобретение (строительство) жилья</t>
  </si>
  <si>
    <t>10.1.1.1,10.1.1.2.</t>
  </si>
  <si>
    <t>11.1.1.,11.1.2.,11.1.3.1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</si>
  <si>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</si>
  <si>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</si>
  <si>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ВСЕГО по  прочим нуждам, в том числе</t>
  </si>
  <si>
    <t>19.1.5.1.</t>
  </si>
  <si>
    <t>Подпрограмма 23."Строительство объектов социальной инфраструктуры" на 2014-2018 годы</t>
  </si>
  <si>
    <t xml:space="preserve">В том числе, повышение квалификации лиц, ответственных за профилактику коррупционных и иных правонарушений </t>
  </si>
  <si>
    <t>22.1.1.1</t>
  </si>
  <si>
    <r>
      <t>Мероприятие 6.</t>
    </r>
    <r>
      <rPr>
        <sz val="10"/>
        <color indexed="8"/>
        <rFont val="Times New Roman"/>
        <family val="1"/>
        <charset val="204"/>
      </rPr>
      <t xml:space="preserve"> Содержание и обслуживание  ЕДДС, в т.ч. техническое оснащение по оповещению населения при ЧС.</t>
    </r>
  </si>
  <si>
    <t>Проведение в образовательных организациях, учреждениях культуры мероприятий по популяризации службы в органах внутренних дел и созданию положительного образа сотрудника полиции</t>
  </si>
  <si>
    <t>21.1.1.1</t>
  </si>
  <si>
    <t>Ежегодное проведение конкурса «Лучший участковый»</t>
  </si>
  <si>
    <t>21.1.2.1;</t>
  </si>
  <si>
    <t>Изготовление наглядной информации по профилактике правонарушений и асоциального поведения</t>
  </si>
  <si>
    <t>Организация создания добровольных общественных формирований по охране общественного порядка</t>
  </si>
  <si>
    <t xml:space="preserve">Подпрограмма 22 Обеспечение реализации муниципальной  программы  «Развитие Пышминского городского округа"
</t>
  </si>
  <si>
    <t>Разработка схем водоснабжения и водоотведения Пышминскго городского округа на период 2014-2024г.</t>
  </si>
  <si>
    <t>Приобретение авкуумной машины</t>
  </si>
  <si>
    <t>Бюджетные инвестиции в объекты капитального   строительства ,всего ,в том числе:</t>
  </si>
  <si>
    <r>
      <t>Мероприятие 9.</t>
    </r>
    <r>
      <rPr>
        <sz val="10"/>
        <rFont val="Times New Roman"/>
        <family val="1"/>
        <charset val="204"/>
      </rPr>
      <t>Организация центров общественного доступа к сети Интернет на базе муниципальных библиотек</t>
    </r>
  </si>
  <si>
    <t>Подпрограмма 15 "Защита населения и территории Пышминского городского округа от чрезвычайных ситуаций"</t>
  </si>
  <si>
    <t>пер. Ленинский (ул. Куйбышева - ул.1 Мая) (366,5 м)</t>
  </si>
  <si>
    <t>ул. Лермонтова (участок от трассы Екатеринбург-Тюмень до ул.Ключевая) (320м)</t>
  </si>
  <si>
    <r>
      <t xml:space="preserve">Мероприятие 5.1 </t>
    </r>
    <r>
      <rPr>
        <sz val="10"/>
        <color indexed="8"/>
        <rFont val="Times New Roman"/>
        <family val="1"/>
        <charset val="204"/>
      </rPr>
      <t>Формирование передвижного пункта управления</t>
    </r>
  </si>
  <si>
    <t>11.1.1,11.1.2.,11.1.3.1.</t>
  </si>
  <si>
    <t xml:space="preserve">Подготовка проектов для внесения изменений в генеральный план и Правила землепользования и застройки Пышминского городского округа, применительно к  с. Черемыш, с.Чернышово в части изменения их границ и размещения объектов капитального строительства местного значения,всего, из них: </t>
  </si>
  <si>
    <t>Проведение изыскательских работ и разработка проектов планировки и межевания незастроенной территории жилого района "Ощепково" р.п.Пышма ( в районе ул. Некрасова 2014 год)(ул.Мелиораторов 2015)</t>
  </si>
  <si>
    <t>Установление границ п.Первомайский. Подготовка карт (планов) и проведение межевых работ по участкам, включаемым в границы населенных пунктов.</t>
  </si>
  <si>
    <t>ул. Ленина (ул. Ленина, 164 - пер. Больничный) (160 м)</t>
  </si>
  <si>
    <t>Разработка проектной документации на съезд к кафе к АРГО и гаражам</t>
  </si>
  <si>
    <t>пер.Промкомбинатовский-пер.Кировский</t>
  </si>
  <si>
    <t xml:space="preserve">Экспертиза сметной документации на комплексное благоустройство дворовых территорий:
 р.п. Пышма, ул. Комсомольская, 9, 11, 13, 15; д. Родина, ул. Советская, 37, 39, 41, ул. Ворошилова, 7, 7а; с.Трифоново,ул.Гагарина 1,2,3,4; с.Тупицыно ,ул.Ленина,26,28, с.Черемыш ул.Кирова 3,5,7,ул.Комарова,4
</t>
  </si>
  <si>
    <t>Экспертиза сметной документации на комплексное благоустройство дворовых территорий:
с. Печеркино, ул. Буденного, 26,28; с. Печеркино, ул. Буденного, 34,36,40; с. Тупицыно, ул. Ленина, 30,32; с. Тимохинское, ул. Халтурина, 5,7; с. Боровлянское, ул. Ленина, 26,28; р.п.Пышма ул.Куйбышева ,86; с.Чернышово, ул.Механизаторов,2а,4</t>
  </si>
  <si>
    <t xml:space="preserve">Субсидия на содержание внутриселенных дорог, в том числе содержание дорог в летний и зимний период, приобретение знаков,установка искусственных неровностей, прочистка водопропускных труб,ямочный ремонт, оборудование места высадки пассажиров       </t>
  </si>
  <si>
    <t>13.1.3.1.</t>
  </si>
  <si>
    <t>Устройство тротуара пер.Школьный в р.п.Пышма</t>
  </si>
  <si>
    <r>
      <t>Мероприятие 1:</t>
    </r>
    <r>
      <rPr>
        <sz val="10"/>
        <rFont val="Times New Roman"/>
        <family val="1"/>
        <charset val="204"/>
      </rPr>
      <t xml:space="preserve">  Проектно – сметная документация на лыжную базу, геологические, геодезические изыскательские работы, экология</t>
    </r>
  </si>
  <si>
    <r>
      <t>Мероприятие 2:</t>
    </r>
    <r>
      <rPr>
        <sz val="10"/>
        <rFont val="Times New Roman"/>
        <family val="1"/>
        <charset val="204"/>
      </rPr>
      <t xml:space="preserve"> восстановление спортивных площадок по месту жительства</t>
    </r>
  </si>
  <si>
    <r>
      <t>Мероприятие 3:</t>
    </r>
    <r>
      <rPr>
        <sz val="10"/>
        <rFont val="Times New Roman"/>
        <family val="1"/>
        <charset val="204"/>
      </rPr>
      <t xml:space="preserve"> Косметический ремонт  стадиона ул. Куйбышева 136</t>
    </r>
  </si>
  <si>
    <r>
      <t>Мероприятие 4:</t>
    </r>
    <r>
      <rPr>
        <sz val="10"/>
        <rFont val="Times New Roman"/>
        <family val="1"/>
        <charset val="204"/>
      </rPr>
      <t xml:space="preserve"> Капитальный ремонт СК «Юность»</t>
    </r>
  </si>
  <si>
    <r>
      <t>Мероприятие 5</t>
    </r>
    <r>
      <rPr>
        <sz val="10"/>
        <rFont val="Times New Roman"/>
        <family val="1"/>
        <charset val="204"/>
      </rPr>
      <t>:Проектно-сметная документация на капитальный ремонт спортивного комплекса "Юность"</t>
    </r>
  </si>
  <si>
    <r>
      <rPr>
        <b/>
        <sz val="10"/>
        <rFont val="Times New Roman"/>
        <family val="1"/>
        <charset val="204"/>
      </rPr>
      <t>Мероприятие6.</t>
    </r>
    <r>
      <rPr>
        <sz val="10"/>
        <rFont val="Times New Roman"/>
        <family val="1"/>
        <charset val="204"/>
      </rPr>
      <t>Приобретение искусственной  травы на мини стадион</t>
    </r>
  </si>
  <si>
    <r>
      <t>Мероприятие7.</t>
    </r>
    <r>
      <rPr>
        <sz val="10"/>
        <rFont val="Times New Roman"/>
        <family val="1"/>
        <charset val="204"/>
      </rPr>
      <t>Изготовление навеса на трибуны на мини-стадион</t>
    </r>
  </si>
  <si>
    <r>
      <rPr>
        <b/>
        <sz val="10"/>
        <rFont val="Times New Roman"/>
        <family val="1"/>
        <charset val="204"/>
      </rPr>
      <t>Мероприятие 8.</t>
    </r>
    <r>
      <rPr>
        <sz val="10"/>
        <rFont val="Times New Roman"/>
        <family val="1"/>
        <charset val="204"/>
      </rPr>
      <t>Установка трибуны на мини-стадионе</t>
    </r>
  </si>
  <si>
    <t>Мероприятие 1. Организация и проведение районных физкультурно-оздоровительных и спортивных мероприятий</t>
  </si>
  <si>
    <t>2.2.Обеспечение подготовки спортсменов Пышминского городского округа к участию в областных, республиканских соревнованиях, из них</t>
  </si>
  <si>
    <t>Мероприятие 1.Командирование сборных команд на окружные и областные соревнования</t>
  </si>
  <si>
    <t>Мероприятие 2.Приобретение спортивной формы и спортивного инвентаря</t>
  </si>
  <si>
    <t>внебюджетные</t>
  </si>
  <si>
    <r>
      <t xml:space="preserve">Мероприятие 6 </t>
    </r>
    <r>
      <rPr>
        <b/>
        <sz val="10"/>
        <rFont val="Times New Roman"/>
        <family val="1"/>
        <charset val="204"/>
      </rPr>
      <t>Мероприятия, направленные на патриотическое воспитание молодежи</t>
    </r>
  </si>
  <si>
    <r>
      <t xml:space="preserve">Мероприятие 7 </t>
    </r>
    <r>
      <rPr>
        <b/>
        <sz val="10"/>
        <rFont val="Times New Roman"/>
        <family val="1"/>
        <charset val="204"/>
      </rPr>
      <t xml:space="preserve"> Приобретение оборудования и инвентаря</t>
    </r>
  </si>
  <si>
    <t xml:space="preserve">"Развитие  Пышминского городского округа" на 2014-2018 годы </t>
  </si>
  <si>
    <t>Организация мероприятий по профилактике и формированию здорового образа жизни</t>
  </si>
  <si>
    <t>Разработка плана-графика проведения процедур  по предполагаемым  закупкам для муниципальных нужд</t>
  </si>
  <si>
    <t>Обеспечение деятельности рабочей группы по мониторингу достижения на территории Пышминского городского округа на среднесрочный период  целевых показателей социально-экономического развития, установленных Указом Президента Российской Федерации от 07 мая 2012 года № 596 "О долгосрочной государственной экономической политике"</t>
  </si>
  <si>
    <t>Проведение смотра – конкурса на лучшую организацию работы по профилактике детского дорожно – транспортного травматизма в летних оздоровительных лагерях «У светофора нет каникул»</t>
  </si>
  <si>
    <r>
      <t xml:space="preserve">Мероприятие 10. </t>
    </r>
    <r>
      <rPr>
        <sz val="10"/>
        <color indexed="8"/>
        <rFont val="Times New Roman"/>
        <family val="1"/>
        <charset val="204"/>
      </rPr>
      <t>Содержание незамерзающих прорубей в зимнее время в количестве 26 ед.</t>
    </r>
  </si>
  <si>
    <r>
      <t>Мероприятие 11.</t>
    </r>
    <r>
      <rPr>
        <sz val="10"/>
        <color indexed="8"/>
        <rFont val="Times New Roman"/>
        <family val="1"/>
        <charset val="204"/>
      </rPr>
      <t xml:space="preserve"> Приобретение пожарного оборудования для добровольных пожарных формирований и их техническое обслуживание</t>
    </r>
  </si>
  <si>
    <r>
      <t>Мероприятие 12.</t>
    </r>
    <r>
      <rPr>
        <sz val="10"/>
        <rFont val="Times New Roman"/>
        <family val="1"/>
        <charset val="204"/>
      </rPr>
      <t>Обеспечение первичных мер профилактики пожарной безопасности</t>
    </r>
  </si>
  <si>
    <r>
      <t>Мероприятие 13.</t>
    </r>
    <r>
      <rPr>
        <sz val="10"/>
        <rFont val="Times New Roman"/>
        <family val="1"/>
        <charset val="204"/>
      </rPr>
      <t xml:space="preserve">Субсидии на обеспечение деятельности ДПО "Восток" на выплату компенсаций за участие в профилактике и тушении пожаров </t>
    </r>
  </si>
  <si>
    <r>
      <t>Мероприятие 9.</t>
    </r>
    <r>
      <rPr>
        <sz val="10"/>
        <color indexed="8"/>
        <rFont val="Times New Roman"/>
        <family val="1"/>
        <charset val="204"/>
      </rPr>
      <t>Заправка спец.машин водой для обеспечения жаротушения и пожарных резервуаров (субсидия)</t>
    </r>
  </si>
  <si>
    <t>Устройство ограждения тротуара по адресу:р.п.Пышма, с ул.Комсомольская на ул.Заводская</t>
  </si>
  <si>
    <t>Устройство ограждения тротуара по адресу: с.Четкарино,ул.Советская</t>
  </si>
  <si>
    <t>Обустройство подъезда до территории детского сада №5 по ул.Строителей в р.п.Пышма</t>
  </si>
  <si>
    <t>ВСЕГО по  инаправлению "Прочие нужды", в том числе:</t>
  </si>
  <si>
    <t xml:space="preserve">Разработка проектно-сметной документации на капитальный ремонт дороги в р.п. Пышма пер.Промкомбинатовский-пер.Кировский     с  экспертизой </t>
  </si>
  <si>
    <t>3.1.1.5.</t>
  </si>
  <si>
    <t>План мероприятий по выполнению  программы</t>
  </si>
  <si>
    <t>Осуществление строительного надзора при строительстве детского сада</t>
  </si>
  <si>
    <t>23.1.1.1,23.1.1.2,23.1.2.1</t>
  </si>
  <si>
    <t>р.п. Пышма, ул. Мелиораторов,3, ул. Береговая, 54,ул.Победы 57; п.Южный, ул.Первомайская,д.Холкина,ул.Заречная,2</t>
  </si>
  <si>
    <t xml:space="preserve"> Осуществление государственного полномочия  Свердловской области и полномочий российской Федерации по предоставлению отдельным категориям граждан компенсаций расходов на оплату ЖКУ, из них    </t>
  </si>
  <si>
    <t>Оцифровка научно-справочного аппарата к документам Архивного фонда Рф</t>
  </si>
  <si>
    <t>Техобслуживание автоматизированного рабочего места</t>
  </si>
  <si>
    <t>Предпаводковые и послепаводковые мероприятия ГТС: с.Боровлянское,д.Холкина, д.Юдина, с.Пульниково</t>
  </si>
  <si>
    <t>р.п. Пышма,"Ключик";  с. Чупино, ул. Октябрьская,17; д. Налимова, ул.Пилорамная,2</t>
  </si>
  <si>
    <r>
      <t xml:space="preserve">Мероприятие 12. </t>
    </r>
    <r>
      <rPr>
        <sz val="10"/>
        <rFont val="Times New Roman"/>
        <family val="1"/>
        <charset val="204"/>
      </rPr>
      <t>Работы по обоснованию размеров поясов зон санитарной охраны водозаборных скважин</t>
    </r>
  </si>
  <si>
    <r>
      <t xml:space="preserve">Мероприятие 13. </t>
    </r>
    <r>
      <rPr>
        <sz val="10"/>
        <rFont val="Times New Roman"/>
        <family val="1"/>
        <charset val="204"/>
      </rPr>
      <t>Организация мероприятий по разработке проектов по обоснованию зон санитарной охраны водозаборных скважин</t>
    </r>
  </si>
  <si>
    <t>1.6.1.1.,1.6.2.1.</t>
  </si>
  <si>
    <t>12.1.2.1</t>
  </si>
  <si>
    <t xml:space="preserve">    Приложение к постановлению администрации Пышминского городского округа  от   16.02.2015  № 80                                                                                            "Приложение № 2 к Программе "Развитие Пышминского городского округа" на 2014-2018 годы"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</si>
</sst>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"/>
    <numFmt numFmtId="166" formatCode="#,##0.0"/>
    <numFmt numFmtId="167" formatCode="#,##0.000"/>
  </numFmts>
  <fonts count="19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ourier New"/>
      <family val="3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</font>
    <font>
      <b/>
      <i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28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66" fontId="1" fillId="0" borderId="0" xfId="0" applyNumberFormat="1" applyFont="1"/>
    <xf numFmtId="1" fontId="1" fillId="0" borderId="0" xfId="0" applyNumberFormat="1" applyFont="1" applyAlignment="1">
      <alignment horizontal="center"/>
    </xf>
    <xf numFmtId="165" fontId="8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/>
    <xf numFmtId="0" fontId="4" fillId="2" borderId="1" xfId="0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/>
    <xf numFmtId="166" fontId="7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/>
    <xf numFmtId="0" fontId="1" fillId="2" borderId="1" xfId="0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wrapText="1"/>
    </xf>
    <xf numFmtId="166" fontId="1" fillId="2" borderId="1" xfId="0" applyNumberFormat="1" applyFont="1" applyFill="1" applyBorder="1" applyAlignment="1">
      <alignment horizontal="center" wrapText="1"/>
    </xf>
    <xf numFmtId="166" fontId="1" fillId="2" borderId="1" xfId="0" applyNumberFormat="1" applyFont="1" applyFill="1" applyBorder="1" applyAlignment="1">
      <alignment horizontal="center" vertical="top" wrapText="1"/>
    </xf>
    <xf numFmtId="1" fontId="1" fillId="2" borderId="0" xfId="0" applyNumberFormat="1" applyFont="1" applyFill="1" applyAlignment="1">
      <alignment horizontal="center"/>
    </xf>
    <xf numFmtId="0" fontId="1" fillId="2" borderId="0" xfId="0" applyFont="1" applyFill="1" applyAlignment="1"/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wrapText="1" shrinkToFit="1"/>
    </xf>
    <xf numFmtId="0" fontId="1" fillId="2" borderId="1" xfId="0" applyFont="1" applyFill="1" applyBorder="1" applyAlignment="1">
      <alignment wrapText="1" shrinkToFit="1"/>
    </xf>
    <xf numFmtId="14" fontId="1" fillId="2" borderId="1" xfId="0" applyNumberFormat="1" applyFont="1" applyFill="1" applyBorder="1" applyAlignment="1">
      <alignment horizontal="center" wrapText="1" shrinkToFit="1"/>
    </xf>
    <xf numFmtId="0" fontId="1" fillId="2" borderId="1" xfId="0" applyFont="1" applyFill="1" applyBorder="1" applyAlignment="1">
      <alignment vertical="top" wrapText="1" shrinkToFi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14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 shrinkToFit="1"/>
    </xf>
    <xf numFmtId="0" fontId="1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wrapText="1" shrinkToFit="1"/>
    </xf>
    <xf numFmtId="16" fontId="1" fillId="2" borderId="1" xfId="0" applyNumberFormat="1" applyFont="1" applyFill="1" applyBorder="1" applyAlignment="1">
      <alignment horizontal="center" wrapText="1" shrinkToFit="1"/>
    </xf>
    <xf numFmtId="0" fontId="4" fillId="2" borderId="1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vertical="center" wrapText="1" shrinkToFit="1"/>
    </xf>
    <xf numFmtId="0" fontId="4" fillId="2" borderId="3" xfId="0" applyFont="1" applyFill="1" applyBorder="1" applyAlignment="1">
      <alignment vertical="center" wrapText="1" shrinkToFit="1"/>
    </xf>
    <xf numFmtId="164" fontId="4" fillId="2" borderId="3" xfId="0" applyNumberFormat="1" applyFont="1" applyFill="1" applyBorder="1" applyAlignment="1">
      <alignment vertical="center" wrapText="1" shrinkToFi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4" fontId="4" fillId="2" borderId="11" xfId="0" applyNumberFormat="1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top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3" fontId="7" fillId="2" borderId="1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1" fontId="7" fillId="2" borderId="5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vertical="top" wrapText="1"/>
    </xf>
    <xf numFmtId="164" fontId="7" fillId="2" borderId="1" xfId="0" applyNumberFormat="1" applyFont="1" applyFill="1" applyBorder="1" applyAlignment="1"/>
    <xf numFmtId="165" fontId="7" fillId="2" borderId="1" xfId="0" applyNumberFormat="1" applyFont="1" applyFill="1" applyBorder="1" applyAlignment="1">
      <alignment horizontal="center" vertical="center"/>
    </xf>
    <xf numFmtId="165" fontId="8" fillId="2" borderId="5" xfId="0" applyNumberFormat="1" applyFont="1" applyFill="1" applyBorder="1" applyAlignment="1">
      <alignment horizontal="center" vertical="center"/>
    </xf>
    <xf numFmtId="165" fontId="7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/>
    <xf numFmtId="164" fontId="1" fillId="2" borderId="1" xfId="0" applyNumberFormat="1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wrapText="1"/>
    </xf>
    <xf numFmtId="165" fontId="8" fillId="2" borderId="6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vertical="top" wrapText="1"/>
    </xf>
    <xf numFmtId="164" fontId="7" fillId="2" borderId="1" xfId="0" applyNumberFormat="1" applyFont="1" applyFill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/>
    </xf>
    <xf numFmtId="165" fontId="7" fillId="2" borderId="1" xfId="0" applyNumberFormat="1" applyFont="1" applyFill="1" applyBorder="1" applyAlignment="1">
      <alignment vertical="top" wrapText="1"/>
    </xf>
    <xf numFmtId="165" fontId="7" fillId="2" borderId="5" xfId="0" applyNumberFormat="1" applyFont="1" applyFill="1" applyBorder="1" applyAlignment="1">
      <alignment horizontal="center" vertical="top" wrapText="1"/>
    </xf>
    <xf numFmtId="165" fontId="8" fillId="2" borderId="5" xfId="0" applyNumberFormat="1" applyFont="1" applyFill="1" applyBorder="1" applyAlignment="1">
      <alignment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top" wrapText="1"/>
    </xf>
    <xf numFmtId="165" fontId="7" fillId="2" borderId="5" xfId="0" applyNumberFormat="1" applyFont="1" applyFill="1" applyBorder="1" applyAlignment="1"/>
    <xf numFmtId="2" fontId="7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165" fontId="8" fillId="2" borderId="5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vertical="center" wrapText="1"/>
    </xf>
    <xf numFmtId="2" fontId="7" fillId="2" borderId="1" xfId="0" applyNumberFormat="1" applyFont="1" applyFill="1" applyBorder="1" applyAlignment="1">
      <alignment horizontal="center" vertical="top" wrapText="1"/>
    </xf>
    <xf numFmtId="165" fontId="8" fillId="2" borderId="1" xfId="0" applyNumberFormat="1" applyFont="1" applyFill="1" applyBorder="1" applyAlignment="1">
      <alignment vertical="top" wrapText="1"/>
    </xf>
    <xf numFmtId="165" fontId="8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/>
    <xf numFmtId="166" fontId="7" fillId="2" borderId="5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wrapText="1"/>
    </xf>
    <xf numFmtId="0" fontId="1" fillId="2" borderId="1" xfId="0" applyFont="1" applyFill="1" applyBorder="1"/>
    <xf numFmtId="164" fontId="7" fillId="2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 applyProtection="1">
      <alignment horizontal="center" vertical="center" wrapText="1"/>
    </xf>
    <xf numFmtId="165" fontId="7" fillId="2" borderId="1" xfId="0" applyNumberFormat="1" applyFont="1" applyFill="1" applyBorder="1" applyAlignment="1">
      <alignment horizontal="center"/>
    </xf>
    <xf numFmtId="165" fontId="8" fillId="2" borderId="1" xfId="0" applyNumberFormat="1" applyFont="1" applyFill="1" applyBorder="1" applyAlignment="1">
      <alignment wrapText="1"/>
    </xf>
    <xf numFmtId="165" fontId="7" fillId="2" borderId="1" xfId="0" applyNumberFormat="1" applyFont="1" applyFill="1" applyBorder="1" applyAlignment="1"/>
    <xf numFmtId="165" fontId="7" fillId="2" borderId="5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vertical="center" wrapText="1"/>
    </xf>
    <xf numFmtId="165" fontId="9" fillId="2" borderId="1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5" fontId="7" fillId="2" borderId="5" xfId="0" applyNumberFormat="1" applyFont="1" applyFill="1" applyBorder="1" applyAlignment="1">
      <alignment vertical="top" wrapText="1"/>
    </xf>
    <xf numFmtId="165" fontId="7" fillId="2" borderId="3" xfId="0" applyNumberFormat="1" applyFont="1" applyFill="1" applyBorder="1" applyAlignment="1">
      <alignment vertical="top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7" fillId="2" borderId="6" xfId="0" applyNumberFormat="1" applyFont="1" applyFill="1" applyBorder="1" applyAlignment="1">
      <alignment horizontal="center" vertical="top" wrapText="1"/>
    </xf>
    <xf numFmtId="165" fontId="7" fillId="2" borderId="7" xfId="0" applyNumberFormat="1" applyFont="1" applyFill="1" applyBorder="1" applyAlignment="1">
      <alignment horizontal="center" vertical="top" wrapText="1"/>
    </xf>
    <xf numFmtId="165" fontId="7" fillId="2" borderId="0" xfId="0" applyNumberFormat="1" applyFont="1" applyFill="1" applyAlignment="1">
      <alignment horizontal="center" vertical="center" wrapText="1"/>
    </xf>
    <xf numFmtId="165" fontId="7" fillId="2" borderId="9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/>
    <xf numFmtId="164" fontId="1" fillId="2" borderId="1" xfId="0" applyNumberFormat="1" applyFont="1" applyFill="1" applyBorder="1" applyAlignment="1"/>
    <xf numFmtId="164" fontId="7" fillId="2" borderId="1" xfId="0" applyNumberFormat="1" applyFont="1" applyFill="1" applyBorder="1" applyAlignment="1">
      <alignment horizontal="center" wrapText="1"/>
    </xf>
    <xf numFmtId="164" fontId="7" fillId="2" borderId="5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164" fontId="7" fillId="2" borderId="5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164" fontId="8" fillId="2" borderId="5" xfId="0" applyNumberFormat="1" applyFont="1" applyFill="1" applyBorder="1" applyAlignment="1">
      <alignment horizontal="center" vertical="center"/>
    </xf>
    <xf numFmtId="2" fontId="7" fillId="2" borderId="5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vertical="top"/>
    </xf>
    <xf numFmtId="164" fontId="8" fillId="2" borderId="1" xfId="0" applyNumberFormat="1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wrapText="1"/>
    </xf>
    <xf numFmtId="164" fontId="8" fillId="2" borderId="5" xfId="0" applyNumberFormat="1" applyFont="1" applyFill="1" applyBorder="1" applyAlignment="1">
      <alignment vertical="center" wrapText="1"/>
    </xf>
    <xf numFmtId="165" fontId="7" fillId="2" borderId="8" xfId="0" applyNumberFormat="1" applyFont="1" applyFill="1" applyBorder="1" applyAlignment="1">
      <alignment vertical="top" wrapText="1"/>
    </xf>
    <xf numFmtId="165" fontId="7" fillId="2" borderId="3" xfId="0" applyNumberFormat="1" applyFont="1" applyFill="1" applyBorder="1" applyAlignment="1">
      <alignment horizontal="center" vertical="center"/>
    </xf>
    <xf numFmtId="165" fontId="7" fillId="2" borderId="8" xfId="0" applyNumberFormat="1" applyFont="1" applyFill="1" applyBorder="1" applyAlignment="1">
      <alignment horizontal="center" vertical="center"/>
    </xf>
    <xf numFmtId="165" fontId="7" fillId="2" borderId="6" xfId="0" applyNumberFormat="1" applyFont="1" applyFill="1" applyBorder="1" applyAlignment="1">
      <alignment horizontal="center"/>
    </xf>
    <xf numFmtId="164" fontId="15" fillId="2" borderId="5" xfId="0" applyNumberFormat="1" applyFont="1" applyFill="1" applyBorder="1" applyAlignment="1">
      <alignment vertical="top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165" fontId="7" fillId="2" borderId="0" xfId="0" applyNumberFormat="1" applyFont="1" applyFill="1" applyBorder="1" applyAlignment="1">
      <alignment vertical="top" wrapText="1"/>
    </xf>
    <xf numFmtId="164" fontId="8" fillId="2" borderId="5" xfId="0" applyNumberFormat="1" applyFont="1" applyFill="1" applyBorder="1" applyAlignment="1">
      <alignment vertical="top" wrapText="1"/>
    </xf>
    <xf numFmtId="1" fontId="7" fillId="2" borderId="1" xfId="0" applyNumberFormat="1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center" vertical="top"/>
    </xf>
    <xf numFmtId="0" fontId="7" fillId="2" borderId="3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horizontal="center"/>
    </xf>
    <xf numFmtId="166" fontId="1" fillId="2" borderId="1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wrapText="1"/>
    </xf>
    <xf numFmtId="0" fontId="1" fillId="2" borderId="0" xfId="0" applyFont="1" applyFill="1" applyAlignment="1">
      <alignment horizontal="center"/>
    </xf>
    <xf numFmtId="0" fontId="4" fillId="2" borderId="3" xfId="0" applyFont="1" applyFill="1" applyBorder="1" applyAlignment="1">
      <alignment vertical="top" wrapText="1"/>
    </xf>
    <xf numFmtId="0" fontId="1" fillId="2" borderId="3" xfId="0" applyFont="1" applyFill="1" applyBorder="1"/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center" vertical="top" wrapText="1"/>
    </xf>
    <xf numFmtId="0" fontId="18" fillId="2" borderId="1" xfId="0" applyFont="1" applyFill="1" applyBorder="1"/>
    <xf numFmtId="4" fontId="4" fillId="2" borderId="12" xfId="0" applyNumberFormat="1" applyFont="1" applyFill="1" applyBorder="1" applyAlignment="1">
      <alignment horizontal="center" wrapText="1"/>
    </xf>
    <xf numFmtId="164" fontId="4" fillId="2" borderId="12" xfId="0" applyNumberFormat="1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wrapText="1"/>
    </xf>
    <xf numFmtId="167" fontId="4" fillId="2" borderId="1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vertical="top" wrapText="1"/>
    </xf>
    <xf numFmtId="165" fontId="7" fillId="2" borderId="5" xfId="0" applyNumberFormat="1" applyFont="1" applyFill="1" applyBorder="1" applyAlignment="1">
      <alignment wrapText="1"/>
    </xf>
    <xf numFmtId="0" fontId="1" fillId="2" borderId="1" xfId="1" applyFont="1" applyFill="1" applyBorder="1" applyAlignment="1">
      <alignment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vertical="top" wrapText="1"/>
    </xf>
    <xf numFmtId="0" fontId="4" fillId="2" borderId="1" xfId="1" applyFont="1" applyFill="1" applyBorder="1" applyAlignment="1">
      <alignment vertical="top" wrapText="1"/>
    </xf>
    <xf numFmtId="0" fontId="1" fillId="2" borderId="1" xfId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0" fontId="1" fillId="2" borderId="1" xfId="0" applyFont="1" applyFill="1" applyBorder="1" applyAlignment="1">
      <alignment vertical="top" wrapText="1"/>
    </xf>
    <xf numFmtId="0" fontId="0" fillId="2" borderId="10" xfId="0" applyFill="1" applyBorder="1" applyAlignment="1"/>
    <xf numFmtId="0" fontId="0" fillId="2" borderId="6" xfId="0" applyFill="1" applyBorder="1" applyAlignment="1"/>
    <xf numFmtId="0" fontId="4" fillId="2" borderId="0" xfId="0" applyFont="1" applyFill="1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 shrinkToFit="1"/>
    </xf>
    <xf numFmtId="0" fontId="1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center" wrapText="1" shrinkToFit="1"/>
    </xf>
    <xf numFmtId="0" fontId="1" fillId="2" borderId="1" xfId="0" applyFont="1" applyFill="1" applyBorder="1" applyAlignment="1">
      <alignment vertical="top" wrapText="1"/>
    </xf>
    <xf numFmtId="167" fontId="8" fillId="2" borderId="1" xfId="0" applyNumberFormat="1" applyFont="1" applyFill="1" applyBorder="1" applyAlignment="1">
      <alignment horizontal="center" vertical="center"/>
    </xf>
    <xf numFmtId="167" fontId="7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3" xfId="1" applyFont="1" applyFill="1" applyBorder="1" applyAlignment="1">
      <alignment vertical="top" wrapText="1"/>
    </xf>
    <xf numFmtId="0" fontId="1" fillId="2" borderId="3" xfId="1" applyFont="1" applyFill="1" applyBorder="1" applyAlignment="1">
      <alignment horizontal="center" vertical="top" wrapText="1"/>
    </xf>
    <xf numFmtId="0" fontId="4" fillId="0" borderId="1" xfId="0" applyFont="1" applyBorder="1" applyAlignme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/>
    <xf numFmtId="0" fontId="1" fillId="2" borderId="4" xfId="0" applyFont="1" applyFill="1" applyBorder="1" applyAlignment="1">
      <alignment vertical="top" wrapText="1"/>
    </xf>
    <xf numFmtId="2" fontId="1" fillId="0" borderId="1" xfId="0" applyNumberFormat="1" applyFont="1" applyBorder="1"/>
    <xf numFmtId="0" fontId="4" fillId="2" borderId="1" xfId="0" applyFont="1" applyFill="1" applyBorder="1" applyAlignment="1">
      <alignment vertical="center" wrapText="1" shrinkToFi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164" fontId="4" fillId="2" borderId="5" xfId="0" applyNumberFormat="1" applyFont="1" applyFill="1" applyBorder="1" applyAlignment="1">
      <alignment horizontal="center" vertical="top" wrapText="1"/>
    </xf>
    <xf numFmtId="164" fontId="4" fillId="2" borderId="10" xfId="0" applyNumberFormat="1" applyFont="1" applyFill="1" applyBorder="1" applyAlignment="1">
      <alignment horizontal="center" vertical="top" wrapText="1"/>
    </xf>
    <xf numFmtId="164" fontId="4" fillId="2" borderId="6" xfId="0" applyNumberFormat="1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165" fontId="8" fillId="2" borderId="5" xfId="0" applyNumberFormat="1" applyFont="1" applyFill="1" applyBorder="1" applyAlignment="1">
      <alignment horizontal="center"/>
    </xf>
    <xf numFmtId="165" fontId="8" fillId="2" borderId="10" xfId="0" applyNumberFormat="1" applyFont="1" applyFill="1" applyBorder="1" applyAlignment="1">
      <alignment horizontal="center"/>
    </xf>
    <xf numFmtId="165" fontId="8" fillId="2" borderId="6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164" fontId="8" fillId="2" borderId="14" xfId="0" applyNumberFormat="1" applyFont="1" applyFill="1" applyBorder="1" applyAlignment="1">
      <alignment horizontal="center"/>
    </xf>
    <xf numFmtId="164" fontId="8" fillId="2" borderId="15" xfId="0" applyNumberFormat="1" applyFont="1" applyFill="1" applyBorder="1" applyAlignment="1">
      <alignment horizontal="center"/>
    </xf>
    <xf numFmtId="164" fontId="8" fillId="2" borderId="16" xfId="0" applyNumberFormat="1" applyFont="1" applyFill="1" applyBorder="1" applyAlignment="1">
      <alignment horizontal="center"/>
    </xf>
    <xf numFmtId="165" fontId="8" fillId="2" borderId="5" xfId="0" applyNumberFormat="1" applyFont="1" applyFill="1" applyBorder="1" applyAlignment="1">
      <alignment horizontal="center" vertical="top" wrapText="1"/>
    </xf>
    <xf numFmtId="0" fontId="16" fillId="2" borderId="10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  <xf numFmtId="0" fontId="4" fillId="2" borderId="1" xfId="1" applyFont="1" applyFill="1" applyBorder="1" applyAlignment="1">
      <alignment vertical="top" wrapText="1"/>
    </xf>
    <xf numFmtId="0" fontId="4" fillId="2" borderId="5" xfId="1" applyFont="1" applyFill="1" applyBorder="1" applyAlignment="1">
      <alignment horizontal="center" vertical="top" wrapText="1"/>
    </xf>
    <xf numFmtId="0" fontId="4" fillId="2" borderId="10" xfId="1" applyFont="1" applyFill="1" applyBorder="1" applyAlignment="1">
      <alignment horizontal="center" vertical="top" wrapText="1"/>
    </xf>
    <xf numFmtId="0" fontId="4" fillId="2" borderId="6" xfId="1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1" fillId="2" borderId="10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1" fillId="2" borderId="16" xfId="0" applyFont="1" applyFill="1" applyBorder="1" applyAlignment="1">
      <alignment horizontal="center" wrapText="1"/>
    </xf>
    <xf numFmtId="1" fontId="1" fillId="2" borderId="1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0" fontId="0" fillId="2" borderId="15" xfId="0" applyFill="1" applyBorder="1" applyAlignment="1">
      <alignment horizontal="center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wrapText="1" shrinkToFit="1"/>
    </xf>
    <xf numFmtId="0" fontId="5" fillId="2" borderId="6" xfId="0" applyFont="1" applyFill="1" applyBorder="1" applyAlignment="1">
      <alignment horizontal="center" wrapText="1" shrinkToFit="1"/>
    </xf>
    <xf numFmtId="0" fontId="0" fillId="2" borderId="10" xfId="0" applyFill="1" applyBorder="1" applyAlignment="1">
      <alignment horizontal="center" wrapText="1" shrinkToFit="1"/>
    </xf>
    <xf numFmtId="0" fontId="0" fillId="2" borderId="6" xfId="0" applyFill="1" applyBorder="1" applyAlignment="1">
      <alignment horizontal="center" wrapText="1" shrinkToFit="1"/>
    </xf>
    <xf numFmtId="0" fontId="1" fillId="2" borderId="1" xfId="0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top" wrapText="1"/>
    </xf>
    <xf numFmtId="0" fontId="12" fillId="2" borderId="10" xfId="0" applyFont="1" applyFill="1" applyBorder="1" applyAlignment="1">
      <alignment horizontal="center" vertical="top" wrapText="1"/>
    </xf>
    <xf numFmtId="0" fontId="12" fillId="2" borderId="6" xfId="0" applyFont="1" applyFill="1" applyBorder="1" applyAlignment="1">
      <alignment horizontal="center" vertical="top" wrapText="1"/>
    </xf>
    <xf numFmtId="0" fontId="0" fillId="2" borderId="10" xfId="0" applyFill="1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165" fontId="8" fillId="2" borderId="5" xfId="0" applyNumberFormat="1" applyFont="1" applyFill="1" applyBorder="1" applyAlignment="1">
      <alignment vertical="top" wrapText="1"/>
    </xf>
    <xf numFmtId="0" fontId="0" fillId="2" borderId="10" xfId="0" applyFill="1" applyBorder="1" applyAlignment="1"/>
    <xf numFmtId="0" fontId="0" fillId="2" borderId="6" xfId="0" applyFill="1" applyBorder="1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189"/>
  <sheetViews>
    <sheetView tabSelected="1" topLeftCell="A1155" workbookViewId="0">
      <selection activeCell="A1081" sqref="A1081:A1189"/>
    </sheetView>
  </sheetViews>
  <sheetFormatPr defaultRowHeight="12.75"/>
  <cols>
    <col min="1" max="1" width="5.5703125" style="5" customWidth="1"/>
    <col min="2" max="2" width="47.28515625" style="3" customWidth="1"/>
    <col min="3" max="3" width="12" style="1" customWidth="1"/>
    <col min="4" max="4" width="11.85546875" style="1" customWidth="1"/>
    <col min="5" max="5" width="11.140625" style="1" customWidth="1"/>
    <col min="6" max="6" width="10.140625" style="1" customWidth="1"/>
    <col min="7" max="7" width="10.28515625" style="1" customWidth="1"/>
    <col min="8" max="8" width="10.5703125" style="1" customWidth="1"/>
    <col min="9" max="9" width="19.140625" style="2" customWidth="1"/>
    <col min="10" max="16384" width="9.140625" style="1"/>
  </cols>
  <sheetData>
    <row r="1" spans="1:9" ht="34.5" customHeight="1">
      <c r="A1" s="25"/>
      <c r="B1" s="26"/>
      <c r="C1" s="9"/>
      <c r="D1" s="9"/>
      <c r="E1" s="257" t="s">
        <v>622</v>
      </c>
      <c r="F1" s="263"/>
      <c r="G1" s="263"/>
      <c r="H1" s="263"/>
      <c r="I1" s="263"/>
    </row>
    <row r="2" spans="1:9" ht="18.75">
      <c r="A2" s="253" t="s">
        <v>609</v>
      </c>
      <c r="B2" s="254"/>
      <c r="C2" s="254"/>
      <c r="D2" s="254"/>
      <c r="E2" s="254"/>
      <c r="F2" s="254"/>
      <c r="G2" s="254"/>
      <c r="H2" s="254"/>
      <c r="I2" s="255"/>
    </row>
    <row r="3" spans="1:9" ht="23.25" customHeight="1">
      <c r="A3" s="256" t="s">
        <v>593</v>
      </c>
      <c r="B3" s="257"/>
      <c r="C3" s="257"/>
      <c r="D3" s="257"/>
      <c r="E3" s="257"/>
      <c r="F3" s="257"/>
      <c r="G3" s="257"/>
      <c r="H3" s="257"/>
      <c r="I3" s="258"/>
    </row>
    <row r="4" spans="1:9" ht="48.75" customHeight="1">
      <c r="A4" s="259" t="s">
        <v>16</v>
      </c>
      <c r="B4" s="260" t="s">
        <v>17</v>
      </c>
      <c r="C4" s="261" t="s">
        <v>19</v>
      </c>
      <c r="D4" s="262"/>
      <c r="E4" s="262"/>
      <c r="F4" s="262"/>
      <c r="G4" s="262"/>
      <c r="H4" s="262"/>
      <c r="I4" s="261" t="s">
        <v>492</v>
      </c>
    </row>
    <row r="5" spans="1:9" ht="46.5" customHeight="1">
      <c r="A5" s="259"/>
      <c r="B5" s="260"/>
      <c r="C5" s="27" t="s">
        <v>18</v>
      </c>
      <c r="D5" s="28">
        <v>2014</v>
      </c>
      <c r="E5" s="28">
        <v>2015</v>
      </c>
      <c r="F5" s="28">
        <v>2016</v>
      </c>
      <c r="G5" s="28">
        <v>2017</v>
      </c>
      <c r="H5" s="28">
        <v>2018</v>
      </c>
      <c r="I5" s="261"/>
    </row>
    <row r="6" spans="1:9" ht="17.25" customHeight="1">
      <c r="A6" s="7">
        <v>1</v>
      </c>
      <c r="B6" s="10" t="s">
        <v>112</v>
      </c>
      <c r="C6" s="17">
        <f t="shared" ref="C6:H6" si="0">SUM(C7:C10)</f>
        <v>938609.02999999991</v>
      </c>
      <c r="D6" s="17">
        <f t="shared" si="0"/>
        <v>254252.02299999999</v>
      </c>
      <c r="E6" s="17">
        <f t="shared" si="0"/>
        <v>256166.97999999998</v>
      </c>
      <c r="F6" s="17">
        <f t="shared" si="0"/>
        <v>118853.68000000002</v>
      </c>
      <c r="G6" s="17">
        <f t="shared" si="0"/>
        <v>128828.56</v>
      </c>
      <c r="H6" s="17">
        <f t="shared" si="0"/>
        <v>174609.587</v>
      </c>
      <c r="I6" s="18"/>
    </row>
    <row r="7" spans="1:9" ht="17.25" customHeight="1">
      <c r="A7" s="7">
        <v>2</v>
      </c>
      <c r="B7" s="10" t="s">
        <v>113</v>
      </c>
      <c r="C7" s="19">
        <f t="shared" ref="C7:H8" si="1">SUM(C17,C12)</f>
        <v>23880.7</v>
      </c>
      <c r="D7" s="19">
        <f t="shared" si="1"/>
        <v>13385.699999999999</v>
      </c>
      <c r="E7" s="19">
        <f t="shared" si="1"/>
        <v>10495</v>
      </c>
      <c r="F7" s="19">
        <f t="shared" si="1"/>
        <v>0</v>
      </c>
      <c r="G7" s="19">
        <f t="shared" si="1"/>
        <v>0</v>
      </c>
      <c r="H7" s="19">
        <f t="shared" si="1"/>
        <v>0</v>
      </c>
      <c r="I7" s="18"/>
    </row>
    <row r="8" spans="1:9" ht="13.5" customHeight="1">
      <c r="A8" s="7">
        <v>3</v>
      </c>
      <c r="B8" s="10" t="s">
        <v>91</v>
      </c>
      <c r="C8" s="11">
        <f t="shared" si="1"/>
        <v>234760.51800000001</v>
      </c>
      <c r="D8" s="11">
        <f t="shared" si="1"/>
        <v>131895.51799999998</v>
      </c>
      <c r="E8" s="11">
        <f t="shared" si="1"/>
        <v>102865</v>
      </c>
      <c r="F8" s="11">
        <f t="shared" si="1"/>
        <v>0</v>
      </c>
      <c r="G8" s="11">
        <f t="shared" si="1"/>
        <v>0</v>
      </c>
      <c r="H8" s="11">
        <f t="shared" si="1"/>
        <v>0</v>
      </c>
      <c r="I8" s="18"/>
    </row>
    <row r="9" spans="1:9" ht="15.75" customHeight="1">
      <c r="A9" s="7">
        <v>4</v>
      </c>
      <c r="B9" s="10" t="s">
        <v>101</v>
      </c>
      <c r="C9" s="11">
        <f t="shared" ref="C9:H9" si="2">SUM(C14,C19)</f>
        <v>617384.11199999996</v>
      </c>
      <c r="D9" s="11">
        <f t="shared" si="2"/>
        <v>100298.80499999999</v>
      </c>
      <c r="E9" s="11">
        <f t="shared" si="2"/>
        <v>104015.28</v>
      </c>
      <c r="F9" s="11">
        <f t="shared" si="2"/>
        <v>113768.68000000002</v>
      </c>
      <c r="G9" s="11">
        <f t="shared" si="2"/>
        <v>123893.56</v>
      </c>
      <c r="H9" s="11">
        <f t="shared" si="2"/>
        <v>169509.587</v>
      </c>
      <c r="I9" s="18"/>
    </row>
    <row r="10" spans="1:9" ht="15.75" customHeight="1">
      <c r="A10" s="7">
        <v>5</v>
      </c>
      <c r="B10" s="10" t="s">
        <v>77</v>
      </c>
      <c r="C10" s="20">
        <f t="shared" ref="C10:H10" si="3">SUM(C68,C305,C317,C328,C501,C845,C885)</f>
        <v>62583.7</v>
      </c>
      <c r="D10" s="20">
        <f t="shared" si="3"/>
        <v>8672</v>
      </c>
      <c r="E10" s="20">
        <f t="shared" si="3"/>
        <v>38791.699999999997</v>
      </c>
      <c r="F10" s="20">
        <f t="shared" si="3"/>
        <v>5085</v>
      </c>
      <c r="G10" s="20">
        <f t="shared" si="3"/>
        <v>4935</v>
      </c>
      <c r="H10" s="20">
        <f t="shared" si="3"/>
        <v>5100</v>
      </c>
      <c r="I10" s="18"/>
    </row>
    <row r="11" spans="1:9" ht="14.25" customHeight="1">
      <c r="A11" s="7">
        <v>6</v>
      </c>
      <c r="B11" s="10" t="s">
        <v>102</v>
      </c>
      <c r="C11" s="20">
        <f t="shared" ref="C11:H11" si="4">SUM(C149,C251,C338,C502,C895)</f>
        <v>139454.90600000002</v>
      </c>
      <c r="D11" s="20">
        <f t="shared" si="4"/>
        <v>13736.718999999999</v>
      </c>
      <c r="E11" s="20">
        <f t="shared" si="4"/>
        <v>41216.899999999994</v>
      </c>
      <c r="F11" s="20">
        <f t="shared" si="4"/>
        <v>9880.6</v>
      </c>
      <c r="G11" s="20">
        <f t="shared" si="4"/>
        <v>25613</v>
      </c>
      <c r="H11" s="20">
        <f t="shared" si="4"/>
        <v>43007.686999999998</v>
      </c>
      <c r="I11" s="18"/>
    </row>
    <row r="12" spans="1:9" ht="15" customHeight="1">
      <c r="A12" s="7">
        <v>7</v>
      </c>
      <c r="B12" s="8" t="s">
        <v>113</v>
      </c>
      <c r="C12" s="20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8"/>
    </row>
    <row r="13" spans="1:9" ht="12.75" customHeight="1">
      <c r="A13" s="7">
        <v>8</v>
      </c>
      <c r="B13" s="8" t="s">
        <v>91</v>
      </c>
      <c r="C13" s="18">
        <f t="shared" ref="C13:H13" si="5">SUM(C155,C339,C503+C1174)</f>
        <v>24300</v>
      </c>
      <c r="D13" s="18">
        <f t="shared" si="5"/>
        <v>24300</v>
      </c>
      <c r="E13" s="18">
        <f t="shared" si="5"/>
        <v>0</v>
      </c>
      <c r="F13" s="18">
        <f t="shared" si="5"/>
        <v>0</v>
      </c>
      <c r="G13" s="18">
        <f t="shared" si="5"/>
        <v>0</v>
      </c>
      <c r="H13" s="18">
        <f t="shared" si="5"/>
        <v>0</v>
      </c>
      <c r="I13" s="18"/>
    </row>
    <row r="14" spans="1:9" ht="12.75" customHeight="1">
      <c r="A14" s="7">
        <v>9</v>
      </c>
      <c r="B14" s="8" t="s">
        <v>101</v>
      </c>
      <c r="C14" s="21">
        <f t="shared" ref="C14:H14" si="6">SUM(C156,C252,C340,C504,C896+C1175)</f>
        <v>127288.33100000001</v>
      </c>
      <c r="D14" s="21">
        <f t="shared" si="6"/>
        <v>19890.843999999997</v>
      </c>
      <c r="E14" s="21">
        <f t="shared" si="6"/>
        <v>16896.2</v>
      </c>
      <c r="F14" s="21">
        <f t="shared" si="6"/>
        <v>9880.6</v>
      </c>
      <c r="G14" s="21">
        <f t="shared" si="6"/>
        <v>25613</v>
      </c>
      <c r="H14" s="21">
        <f t="shared" si="6"/>
        <v>49007.686999999998</v>
      </c>
      <c r="I14" s="18"/>
    </row>
    <row r="15" spans="1:9" ht="12.75" customHeight="1">
      <c r="A15" s="7">
        <v>10</v>
      </c>
      <c r="B15" s="8" t="s">
        <v>77</v>
      </c>
      <c r="C15" s="21">
        <f t="shared" ref="C15:H15" si="7">SUM(C505)</f>
        <v>33766.699999999997</v>
      </c>
      <c r="D15" s="21">
        <f t="shared" si="7"/>
        <v>0</v>
      </c>
      <c r="E15" s="21">
        <f t="shared" si="7"/>
        <v>33766.699999999997</v>
      </c>
      <c r="F15" s="21">
        <f t="shared" si="7"/>
        <v>0</v>
      </c>
      <c r="G15" s="21">
        <f t="shared" si="7"/>
        <v>0</v>
      </c>
      <c r="H15" s="21">
        <f t="shared" si="7"/>
        <v>0</v>
      </c>
      <c r="I15" s="18"/>
    </row>
    <row r="16" spans="1:9" ht="12.75" customHeight="1">
      <c r="A16" s="7">
        <v>11</v>
      </c>
      <c r="B16" s="10" t="s">
        <v>103</v>
      </c>
      <c r="C16" s="22">
        <f t="shared" ref="C16:H16" si="8">SUM(C23,C65,C157,C196,C253,C301,C313,C324,C341,C506,C897,C921,C943+C841+C959+C1163+C92+C881)</f>
        <v>697902.799</v>
      </c>
      <c r="D16" s="22">
        <f t="shared" si="8"/>
        <v>200258.179</v>
      </c>
      <c r="E16" s="22">
        <f t="shared" si="8"/>
        <v>194498.08</v>
      </c>
      <c r="F16" s="22">
        <f t="shared" si="8"/>
        <v>98081.080000000016</v>
      </c>
      <c r="G16" s="22">
        <f t="shared" si="8"/>
        <v>91832.26</v>
      </c>
      <c r="H16" s="22">
        <f t="shared" si="8"/>
        <v>113233.2</v>
      </c>
      <c r="I16" s="18"/>
    </row>
    <row r="17" spans="1:10" ht="12.75" customHeight="1">
      <c r="A17" s="7">
        <v>12</v>
      </c>
      <c r="B17" s="8" t="s">
        <v>113</v>
      </c>
      <c r="C17" s="23">
        <f>SUM(C94,C302,C325+C314)</f>
        <v>23880.7</v>
      </c>
      <c r="D17" s="23">
        <f t="shared" ref="D17:H17" si="9">SUM(D94,D302,D325+D314)</f>
        <v>13385.699999999999</v>
      </c>
      <c r="E17" s="23">
        <f t="shared" si="9"/>
        <v>10495</v>
      </c>
      <c r="F17" s="23">
        <f t="shared" si="9"/>
        <v>0</v>
      </c>
      <c r="G17" s="23">
        <f t="shared" si="9"/>
        <v>0</v>
      </c>
      <c r="H17" s="23">
        <f t="shared" si="9"/>
        <v>0</v>
      </c>
      <c r="I17" s="18"/>
    </row>
    <row r="18" spans="1:10" ht="12.75" customHeight="1">
      <c r="A18" s="7">
        <v>13</v>
      </c>
      <c r="B18" s="8" t="s">
        <v>91</v>
      </c>
      <c r="C18" s="24">
        <f t="shared" ref="C18:H18" si="10">SUM(C24,C66,C95,C158,C197,C303,C315,C326,C342,C507+C961+C116)</f>
        <v>210460.51800000001</v>
      </c>
      <c r="D18" s="24">
        <f t="shared" si="10"/>
        <v>107595.518</v>
      </c>
      <c r="E18" s="24">
        <f t="shared" si="10"/>
        <v>102865</v>
      </c>
      <c r="F18" s="24">
        <f t="shared" si="10"/>
        <v>0</v>
      </c>
      <c r="G18" s="24">
        <f t="shared" si="10"/>
        <v>0</v>
      </c>
      <c r="H18" s="24">
        <f t="shared" si="10"/>
        <v>0</v>
      </c>
      <c r="I18" s="18"/>
    </row>
    <row r="19" spans="1:10" ht="12.75" customHeight="1">
      <c r="A19" s="7">
        <v>14</v>
      </c>
      <c r="B19" s="8" t="s">
        <v>101</v>
      </c>
      <c r="C19" s="21">
        <f t="shared" ref="C19:H19" si="11">SUM(C25,C67,C96,,C159,C198,C254,C304,C316,C327,C343,C508,C898+C844+C884,C923,C945,C960,+C1137+C1163+C117+C1004+C1093+C1177)</f>
        <v>490095.78100000002</v>
      </c>
      <c r="D19" s="21">
        <f t="shared" si="11"/>
        <v>80407.960999999996</v>
      </c>
      <c r="E19" s="21">
        <f t="shared" si="11"/>
        <v>87119.08</v>
      </c>
      <c r="F19" s="21">
        <f t="shared" si="11"/>
        <v>103888.08000000002</v>
      </c>
      <c r="G19" s="21">
        <f t="shared" si="11"/>
        <v>98280.56</v>
      </c>
      <c r="H19" s="21">
        <f t="shared" si="11"/>
        <v>120501.9</v>
      </c>
      <c r="I19" s="18"/>
    </row>
    <row r="20" spans="1:10" ht="12.75" customHeight="1">
      <c r="A20" s="7">
        <v>15</v>
      </c>
      <c r="B20" s="8" t="s">
        <v>77</v>
      </c>
      <c r="C20" s="21">
        <f>SUM(C26,C68,C97,,C160,C199,C255,C305,C317,C328,C344,C509,C899+C845+C885,C924,C946,C961,+C1138+C1164+C118+C1005+C1094+C1178)</f>
        <v>280158.60000000003</v>
      </c>
      <c r="D20" s="21">
        <f t="shared" ref="D20:H20" si="12">SUM(D68,D305,D317,D328,D509)</f>
        <v>8672</v>
      </c>
      <c r="E20" s="21">
        <f t="shared" si="12"/>
        <v>5025</v>
      </c>
      <c r="F20" s="21">
        <f t="shared" si="12"/>
        <v>5085</v>
      </c>
      <c r="G20" s="21">
        <f t="shared" si="12"/>
        <v>4935</v>
      </c>
      <c r="H20" s="21">
        <f t="shared" si="12"/>
        <v>5100</v>
      </c>
      <c r="I20" s="18"/>
      <c r="J20" s="4"/>
    </row>
    <row r="21" spans="1:10" s="9" customFormat="1" ht="18.75" customHeight="1">
      <c r="A21" s="7">
        <v>16</v>
      </c>
      <c r="B21" s="266" t="s">
        <v>313</v>
      </c>
      <c r="C21" s="266"/>
      <c r="D21" s="266"/>
      <c r="E21" s="266"/>
      <c r="F21" s="266"/>
      <c r="G21" s="266"/>
      <c r="H21" s="266"/>
      <c r="I21" s="267"/>
    </row>
    <row r="22" spans="1:10" s="9" customFormat="1" ht="19.5" customHeight="1">
      <c r="A22" s="7">
        <v>17</v>
      </c>
      <c r="B22" s="175" t="s">
        <v>88</v>
      </c>
      <c r="C22" s="176">
        <f t="shared" ref="C22:H22" si="13">SUM(C53+C61)</f>
        <v>5164.3</v>
      </c>
      <c r="D22" s="176">
        <f>SUM(D53+D61)</f>
        <v>1432</v>
      </c>
      <c r="E22" s="176">
        <f t="shared" si="13"/>
        <v>848</v>
      </c>
      <c r="F22" s="176">
        <f t="shared" si="13"/>
        <v>848</v>
      </c>
      <c r="G22" s="176">
        <f t="shared" si="13"/>
        <v>886.3</v>
      </c>
      <c r="H22" s="176">
        <f t="shared" si="13"/>
        <v>1150</v>
      </c>
      <c r="I22" s="171" t="s">
        <v>93</v>
      </c>
    </row>
    <row r="23" spans="1:10" s="9" customFormat="1" ht="15" customHeight="1">
      <c r="A23" s="7">
        <v>18</v>
      </c>
      <c r="B23" s="175" t="s">
        <v>89</v>
      </c>
      <c r="C23" s="176">
        <f t="shared" ref="C23:H23" si="14">SUM(C24,C25)</f>
        <v>5164.3</v>
      </c>
      <c r="D23" s="176">
        <f t="shared" si="14"/>
        <v>1432</v>
      </c>
      <c r="E23" s="176">
        <f t="shared" si="14"/>
        <v>848</v>
      </c>
      <c r="F23" s="176">
        <f t="shared" si="14"/>
        <v>848</v>
      </c>
      <c r="G23" s="176">
        <f t="shared" si="14"/>
        <v>886.3</v>
      </c>
      <c r="H23" s="176">
        <f t="shared" si="14"/>
        <v>1150</v>
      </c>
      <c r="I23" s="171" t="s">
        <v>93</v>
      </c>
    </row>
    <row r="24" spans="1:10" s="9" customFormat="1" ht="13.5" customHeight="1">
      <c r="A24" s="7">
        <v>19</v>
      </c>
      <c r="B24" s="175" t="s">
        <v>52</v>
      </c>
      <c r="C24" s="176">
        <f t="shared" ref="C24:H24" si="15">SUM(C54)</f>
        <v>0</v>
      </c>
      <c r="D24" s="176">
        <f t="shared" si="15"/>
        <v>0</v>
      </c>
      <c r="E24" s="176">
        <f t="shared" si="15"/>
        <v>0</v>
      </c>
      <c r="F24" s="176">
        <f t="shared" si="15"/>
        <v>0</v>
      </c>
      <c r="G24" s="176">
        <f t="shared" si="15"/>
        <v>0</v>
      </c>
      <c r="H24" s="176">
        <f t="shared" si="15"/>
        <v>0</v>
      </c>
      <c r="I24" s="171" t="s">
        <v>93</v>
      </c>
    </row>
    <row r="25" spans="1:10" s="9" customFormat="1" ht="14.25" customHeight="1">
      <c r="A25" s="7">
        <v>20</v>
      </c>
      <c r="B25" s="175" t="s">
        <v>53</v>
      </c>
      <c r="C25" s="176">
        <f t="shared" ref="C25:H25" si="16">SUM(C62+C55)</f>
        <v>5164.3</v>
      </c>
      <c r="D25" s="176">
        <f t="shared" si="16"/>
        <v>1432</v>
      </c>
      <c r="E25" s="176">
        <f t="shared" si="16"/>
        <v>848</v>
      </c>
      <c r="F25" s="176">
        <f t="shared" si="16"/>
        <v>848</v>
      </c>
      <c r="G25" s="176">
        <f t="shared" si="16"/>
        <v>886.3</v>
      </c>
      <c r="H25" s="176">
        <f t="shared" si="16"/>
        <v>1150</v>
      </c>
      <c r="I25" s="171" t="s">
        <v>93</v>
      </c>
    </row>
    <row r="26" spans="1:10" s="9" customFormat="1" ht="36.75" customHeight="1">
      <c r="A26" s="7">
        <v>21</v>
      </c>
      <c r="B26" s="29" t="s">
        <v>55</v>
      </c>
      <c r="C26" s="177" t="s">
        <v>22</v>
      </c>
      <c r="D26" s="177" t="s">
        <v>22</v>
      </c>
      <c r="E26" s="177" t="s">
        <v>22</v>
      </c>
      <c r="F26" s="177" t="s">
        <v>22</v>
      </c>
      <c r="G26" s="177" t="s">
        <v>22</v>
      </c>
      <c r="H26" s="177" t="s">
        <v>22</v>
      </c>
      <c r="I26" s="30" t="s">
        <v>24</v>
      </c>
    </row>
    <row r="27" spans="1:10" s="9" customFormat="1" ht="78" customHeight="1">
      <c r="A27" s="7">
        <v>22</v>
      </c>
      <c r="B27" s="29" t="s">
        <v>56</v>
      </c>
      <c r="C27" s="177" t="s">
        <v>22</v>
      </c>
      <c r="D27" s="177" t="s">
        <v>22</v>
      </c>
      <c r="E27" s="177" t="s">
        <v>22</v>
      </c>
      <c r="F27" s="177" t="s">
        <v>22</v>
      </c>
      <c r="G27" s="177" t="s">
        <v>22</v>
      </c>
      <c r="H27" s="177" t="s">
        <v>22</v>
      </c>
      <c r="I27" s="177" t="s">
        <v>25</v>
      </c>
    </row>
    <row r="28" spans="1:10" s="9" customFormat="1" ht="93" customHeight="1">
      <c r="A28" s="7">
        <v>23</v>
      </c>
      <c r="B28" s="29" t="s">
        <v>596</v>
      </c>
      <c r="C28" s="177" t="s">
        <v>22</v>
      </c>
      <c r="D28" s="177" t="s">
        <v>22</v>
      </c>
      <c r="E28" s="177" t="s">
        <v>22</v>
      </c>
      <c r="F28" s="177" t="s">
        <v>22</v>
      </c>
      <c r="G28" s="177" t="s">
        <v>22</v>
      </c>
      <c r="H28" s="177" t="s">
        <v>22</v>
      </c>
      <c r="I28" s="177" t="s">
        <v>40</v>
      </c>
    </row>
    <row r="29" spans="1:10" s="9" customFormat="1" ht="41.25" customHeight="1">
      <c r="A29" s="7">
        <v>24</v>
      </c>
      <c r="B29" s="29" t="s">
        <v>26</v>
      </c>
      <c r="C29" s="177" t="s">
        <v>22</v>
      </c>
      <c r="D29" s="177" t="s">
        <v>22</v>
      </c>
      <c r="E29" s="177" t="s">
        <v>22</v>
      </c>
      <c r="F29" s="177" t="s">
        <v>22</v>
      </c>
      <c r="G29" s="177" t="s">
        <v>22</v>
      </c>
      <c r="H29" s="177" t="s">
        <v>22</v>
      </c>
      <c r="I29" s="177" t="s">
        <v>485</v>
      </c>
    </row>
    <row r="30" spans="1:10" s="9" customFormat="1" ht="29.25" customHeight="1">
      <c r="A30" s="7">
        <v>25</v>
      </c>
      <c r="B30" s="29" t="s">
        <v>27</v>
      </c>
      <c r="C30" s="177" t="s">
        <v>22</v>
      </c>
      <c r="D30" s="177" t="s">
        <v>22</v>
      </c>
      <c r="E30" s="177" t="s">
        <v>22</v>
      </c>
      <c r="F30" s="177" t="s">
        <v>22</v>
      </c>
      <c r="G30" s="177" t="s">
        <v>22</v>
      </c>
      <c r="H30" s="177" t="s">
        <v>22</v>
      </c>
      <c r="I30" s="177" t="s">
        <v>486</v>
      </c>
    </row>
    <row r="31" spans="1:10" s="9" customFormat="1" ht="43.5" customHeight="1">
      <c r="A31" s="7">
        <v>26</v>
      </c>
      <c r="B31" s="29" t="s">
        <v>28</v>
      </c>
      <c r="C31" s="177" t="s">
        <v>22</v>
      </c>
      <c r="D31" s="177" t="s">
        <v>22</v>
      </c>
      <c r="E31" s="177" t="s">
        <v>22</v>
      </c>
      <c r="F31" s="177" t="s">
        <v>22</v>
      </c>
      <c r="G31" s="177" t="s">
        <v>22</v>
      </c>
      <c r="H31" s="177" t="s">
        <v>22</v>
      </c>
      <c r="I31" s="177" t="s">
        <v>487</v>
      </c>
    </row>
    <row r="32" spans="1:10" s="9" customFormat="1" ht="30.75" customHeight="1">
      <c r="A32" s="7">
        <v>27</v>
      </c>
      <c r="B32" s="29" t="s">
        <v>29</v>
      </c>
      <c r="C32" s="177" t="s">
        <v>22</v>
      </c>
      <c r="D32" s="177" t="s">
        <v>22</v>
      </c>
      <c r="E32" s="177" t="s">
        <v>22</v>
      </c>
      <c r="F32" s="177" t="s">
        <v>22</v>
      </c>
      <c r="G32" s="177" t="s">
        <v>22</v>
      </c>
      <c r="H32" s="177" t="s">
        <v>22</v>
      </c>
      <c r="I32" s="177" t="s">
        <v>488</v>
      </c>
    </row>
    <row r="33" spans="1:9" s="9" customFormat="1" ht="42.75" customHeight="1">
      <c r="A33" s="7">
        <v>28</v>
      </c>
      <c r="B33" s="31" t="s">
        <v>30</v>
      </c>
      <c r="C33" s="32" t="s">
        <v>22</v>
      </c>
      <c r="D33" s="32" t="s">
        <v>22</v>
      </c>
      <c r="E33" s="32" t="s">
        <v>22</v>
      </c>
      <c r="F33" s="32" t="s">
        <v>22</v>
      </c>
      <c r="G33" s="32" t="s">
        <v>22</v>
      </c>
      <c r="H33" s="32" t="s">
        <v>22</v>
      </c>
      <c r="I33" s="177" t="s">
        <v>489</v>
      </c>
    </row>
    <row r="34" spans="1:9" s="9" customFormat="1" ht="94.5" customHeight="1">
      <c r="A34" s="7">
        <v>29</v>
      </c>
      <c r="B34" s="29" t="s">
        <v>31</v>
      </c>
      <c r="C34" s="177"/>
      <c r="D34" s="177"/>
      <c r="E34" s="177"/>
      <c r="F34" s="177"/>
      <c r="G34" s="177"/>
      <c r="H34" s="177"/>
      <c r="I34" s="171" t="s">
        <v>93</v>
      </c>
    </row>
    <row r="35" spans="1:9" s="9" customFormat="1" ht="69" customHeight="1">
      <c r="A35" s="7">
        <v>30</v>
      </c>
      <c r="B35" s="33" t="s">
        <v>32</v>
      </c>
      <c r="C35" s="16" t="s">
        <v>22</v>
      </c>
      <c r="D35" s="16" t="s">
        <v>22</v>
      </c>
      <c r="E35" s="16" t="s">
        <v>22</v>
      </c>
      <c r="F35" s="16" t="s">
        <v>22</v>
      </c>
      <c r="G35" s="16" t="s">
        <v>22</v>
      </c>
      <c r="H35" s="16" t="s">
        <v>22</v>
      </c>
      <c r="I35" s="34" t="s">
        <v>490</v>
      </c>
    </row>
    <row r="36" spans="1:9" s="9" customFormat="1" ht="41.25" customHeight="1">
      <c r="A36" s="7">
        <v>31</v>
      </c>
      <c r="B36" s="33" t="s">
        <v>57</v>
      </c>
      <c r="C36" s="16" t="s">
        <v>22</v>
      </c>
      <c r="D36" s="16" t="s">
        <v>22</v>
      </c>
      <c r="E36" s="16" t="s">
        <v>22</v>
      </c>
      <c r="F36" s="16" t="s">
        <v>22</v>
      </c>
      <c r="G36" s="16" t="s">
        <v>22</v>
      </c>
      <c r="H36" s="16" t="s">
        <v>22</v>
      </c>
      <c r="I36" s="34" t="s">
        <v>491</v>
      </c>
    </row>
    <row r="37" spans="1:9" s="9" customFormat="1" ht="90.75" customHeight="1">
      <c r="A37" s="7">
        <v>32</v>
      </c>
      <c r="B37" s="33" t="s">
        <v>35</v>
      </c>
      <c r="C37" s="16" t="s">
        <v>22</v>
      </c>
      <c r="D37" s="16" t="s">
        <v>22</v>
      </c>
      <c r="E37" s="16" t="s">
        <v>22</v>
      </c>
      <c r="F37" s="16" t="s">
        <v>22</v>
      </c>
      <c r="G37" s="16" t="s">
        <v>22</v>
      </c>
      <c r="H37" s="16" t="s">
        <v>22</v>
      </c>
      <c r="I37" s="34" t="s">
        <v>493</v>
      </c>
    </row>
    <row r="38" spans="1:9" s="9" customFormat="1" ht="52.5" customHeight="1">
      <c r="A38" s="7">
        <v>33</v>
      </c>
      <c r="B38" s="33" t="s">
        <v>36</v>
      </c>
      <c r="C38" s="16" t="s">
        <v>22</v>
      </c>
      <c r="D38" s="34" t="s">
        <v>22</v>
      </c>
      <c r="E38" s="34" t="s">
        <v>22</v>
      </c>
      <c r="F38" s="34" t="s">
        <v>22</v>
      </c>
      <c r="G38" s="34" t="s">
        <v>22</v>
      </c>
      <c r="H38" s="34" t="s">
        <v>22</v>
      </c>
      <c r="I38" s="204" t="s">
        <v>494</v>
      </c>
    </row>
    <row r="39" spans="1:9" s="9" customFormat="1" ht="27" customHeight="1">
      <c r="A39" s="7">
        <v>34</v>
      </c>
      <c r="B39" s="33" t="s">
        <v>38</v>
      </c>
      <c r="C39" s="16" t="s">
        <v>22</v>
      </c>
      <c r="D39" s="34" t="s">
        <v>22</v>
      </c>
      <c r="E39" s="34" t="s">
        <v>22</v>
      </c>
      <c r="F39" s="34" t="s">
        <v>22</v>
      </c>
      <c r="G39" s="34" t="s">
        <v>22</v>
      </c>
      <c r="H39" s="34" t="s">
        <v>22</v>
      </c>
      <c r="I39" s="204" t="s">
        <v>496</v>
      </c>
    </row>
    <row r="40" spans="1:9" s="9" customFormat="1" ht="39" customHeight="1">
      <c r="A40" s="7">
        <v>35</v>
      </c>
      <c r="B40" s="33" t="s">
        <v>37</v>
      </c>
      <c r="C40" s="16" t="s">
        <v>22</v>
      </c>
      <c r="D40" s="34" t="s">
        <v>22</v>
      </c>
      <c r="E40" s="34" t="s">
        <v>22</v>
      </c>
      <c r="F40" s="34" t="s">
        <v>22</v>
      </c>
      <c r="G40" s="34" t="s">
        <v>22</v>
      </c>
      <c r="H40" s="34" t="s">
        <v>22</v>
      </c>
      <c r="I40" s="204" t="s">
        <v>495</v>
      </c>
    </row>
    <row r="41" spans="1:9" s="9" customFormat="1" ht="60" customHeight="1">
      <c r="A41" s="7">
        <v>36</v>
      </c>
      <c r="B41" s="33" t="s">
        <v>41</v>
      </c>
      <c r="C41" s="16" t="s">
        <v>22</v>
      </c>
      <c r="D41" s="16" t="s">
        <v>22</v>
      </c>
      <c r="E41" s="16" t="s">
        <v>22</v>
      </c>
      <c r="F41" s="16" t="s">
        <v>22</v>
      </c>
      <c r="G41" s="16" t="s">
        <v>22</v>
      </c>
      <c r="H41" s="16" t="s">
        <v>22</v>
      </c>
      <c r="I41" s="34" t="s">
        <v>497</v>
      </c>
    </row>
    <row r="42" spans="1:9" s="9" customFormat="1" ht="28.5" customHeight="1">
      <c r="A42" s="7">
        <v>37</v>
      </c>
      <c r="B42" s="33" t="s">
        <v>42</v>
      </c>
      <c r="C42" s="16" t="s">
        <v>22</v>
      </c>
      <c r="D42" s="16" t="s">
        <v>22</v>
      </c>
      <c r="E42" s="16" t="s">
        <v>22</v>
      </c>
      <c r="F42" s="16" t="s">
        <v>22</v>
      </c>
      <c r="G42" s="16" t="s">
        <v>22</v>
      </c>
      <c r="H42" s="16" t="s">
        <v>22</v>
      </c>
      <c r="I42" s="34" t="s">
        <v>497</v>
      </c>
    </row>
    <row r="43" spans="1:9" s="9" customFormat="1" ht="99.75" customHeight="1">
      <c r="A43" s="7">
        <v>38</v>
      </c>
      <c r="B43" s="33" t="s">
        <v>39</v>
      </c>
      <c r="C43" s="16" t="s">
        <v>22</v>
      </c>
      <c r="D43" s="34" t="s">
        <v>22</v>
      </c>
      <c r="E43" s="34" t="s">
        <v>22</v>
      </c>
      <c r="F43" s="34" t="s">
        <v>22</v>
      </c>
      <c r="G43" s="34" t="s">
        <v>22</v>
      </c>
      <c r="H43" s="34" t="s">
        <v>22</v>
      </c>
      <c r="I43" s="34" t="s">
        <v>498</v>
      </c>
    </row>
    <row r="44" spans="1:9" s="9" customFormat="1" ht="54" customHeight="1">
      <c r="A44" s="7">
        <v>39</v>
      </c>
      <c r="B44" s="33" t="s">
        <v>43</v>
      </c>
      <c r="C44" s="16" t="s">
        <v>22</v>
      </c>
      <c r="D44" s="34" t="s">
        <v>22</v>
      </c>
      <c r="E44" s="34" t="s">
        <v>22</v>
      </c>
      <c r="F44" s="34" t="s">
        <v>22</v>
      </c>
      <c r="G44" s="34" t="s">
        <v>22</v>
      </c>
      <c r="H44" s="34" t="s">
        <v>22</v>
      </c>
      <c r="I44" s="34" t="s">
        <v>499</v>
      </c>
    </row>
    <row r="45" spans="1:9" s="9" customFormat="1" ht="39" customHeight="1">
      <c r="A45" s="7">
        <v>40</v>
      </c>
      <c r="B45" s="33" t="s">
        <v>44</v>
      </c>
      <c r="C45" s="16" t="s">
        <v>22</v>
      </c>
      <c r="D45" s="34" t="s">
        <v>22</v>
      </c>
      <c r="E45" s="34" t="s">
        <v>22</v>
      </c>
      <c r="F45" s="34" t="s">
        <v>22</v>
      </c>
      <c r="G45" s="34" t="s">
        <v>22</v>
      </c>
      <c r="H45" s="34" t="s">
        <v>22</v>
      </c>
      <c r="I45" s="34" t="s">
        <v>500</v>
      </c>
    </row>
    <row r="46" spans="1:9" s="9" customFormat="1" ht="69" customHeight="1">
      <c r="A46" s="7">
        <v>41</v>
      </c>
      <c r="B46" s="33" t="s">
        <v>45</v>
      </c>
      <c r="C46" s="16" t="s">
        <v>22</v>
      </c>
      <c r="D46" s="16" t="s">
        <v>22</v>
      </c>
      <c r="E46" s="16" t="s">
        <v>22</v>
      </c>
      <c r="F46" s="16" t="s">
        <v>22</v>
      </c>
      <c r="G46" s="16" t="s">
        <v>22</v>
      </c>
      <c r="H46" s="16" t="s">
        <v>22</v>
      </c>
      <c r="I46" s="34" t="s">
        <v>501</v>
      </c>
    </row>
    <row r="47" spans="1:9" s="9" customFormat="1" ht="93.75" customHeight="1">
      <c r="A47" s="7">
        <v>42</v>
      </c>
      <c r="B47" s="33" t="s">
        <v>46</v>
      </c>
      <c r="C47" s="16" t="s">
        <v>22</v>
      </c>
      <c r="D47" s="16" t="s">
        <v>22</v>
      </c>
      <c r="E47" s="16" t="s">
        <v>22</v>
      </c>
      <c r="F47" s="16" t="s">
        <v>22</v>
      </c>
      <c r="G47" s="16" t="s">
        <v>22</v>
      </c>
      <c r="H47" s="16" t="s">
        <v>22</v>
      </c>
      <c r="I47" s="34" t="s">
        <v>502</v>
      </c>
    </row>
    <row r="48" spans="1:9" s="9" customFormat="1" ht="85.5" customHeight="1">
      <c r="A48" s="7">
        <v>43</v>
      </c>
      <c r="B48" s="33" t="s">
        <v>47</v>
      </c>
      <c r="C48" s="16" t="s">
        <v>22</v>
      </c>
      <c r="D48" s="16" t="s">
        <v>22</v>
      </c>
      <c r="E48" s="16" t="s">
        <v>22</v>
      </c>
      <c r="F48" s="16" t="s">
        <v>22</v>
      </c>
      <c r="G48" s="16" t="s">
        <v>22</v>
      </c>
      <c r="H48" s="16" t="s">
        <v>22</v>
      </c>
      <c r="I48" s="34" t="s">
        <v>501</v>
      </c>
    </row>
    <row r="49" spans="1:9" s="9" customFormat="1" ht="25.5" hidden="1" customHeight="1">
      <c r="A49" s="7">
        <v>44</v>
      </c>
      <c r="B49" s="36"/>
      <c r="C49" s="176"/>
      <c r="D49" s="28"/>
      <c r="E49" s="28"/>
      <c r="F49" s="28"/>
      <c r="G49" s="28"/>
      <c r="H49" s="28"/>
      <c r="I49" s="171"/>
    </row>
    <row r="50" spans="1:9" s="9" customFormat="1" ht="27" hidden="1" customHeight="1">
      <c r="A50" s="7">
        <v>45</v>
      </c>
      <c r="B50" s="36"/>
      <c r="C50" s="176"/>
      <c r="D50" s="176"/>
      <c r="E50" s="176"/>
      <c r="F50" s="176"/>
      <c r="G50" s="176"/>
      <c r="H50" s="176"/>
      <c r="I50" s="171"/>
    </row>
    <row r="51" spans="1:9" s="9" customFormat="1" ht="60" customHeight="1">
      <c r="A51" s="7">
        <v>44</v>
      </c>
      <c r="B51" s="36" t="s">
        <v>33</v>
      </c>
      <c r="C51" s="176" t="s">
        <v>22</v>
      </c>
      <c r="D51" s="176" t="s">
        <v>22</v>
      </c>
      <c r="E51" s="176" t="s">
        <v>22</v>
      </c>
      <c r="F51" s="176" t="s">
        <v>22</v>
      </c>
      <c r="G51" s="176" t="s">
        <v>22</v>
      </c>
      <c r="H51" s="176" t="s">
        <v>22</v>
      </c>
      <c r="I51" s="37" t="s">
        <v>503</v>
      </c>
    </row>
    <row r="52" spans="1:9" s="9" customFormat="1" ht="58.5" customHeight="1">
      <c r="A52" s="7">
        <v>45</v>
      </c>
      <c r="B52" s="36" t="s">
        <v>34</v>
      </c>
      <c r="C52" s="176" t="s">
        <v>22</v>
      </c>
      <c r="D52" s="176" t="s">
        <v>22</v>
      </c>
      <c r="E52" s="176" t="s">
        <v>22</v>
      </c>
      <c r="F52" s="176" t="s">
        <v>22</v>
      </c>
      <c r="G52" s="176" t="s">
        <v>22</v>
      </c>
      <c r="H52" s="176" t="s">
        <v>22</v>
      </c>
      <c r="I52" s="37" t="s">
        <v>503</v>
      </c>
    </row>
    <row r="53" spans="1:9" s="9" customFormat="1" ht="57" customHeight="1">
      <c r="A53" s="7">
        <v>46</v>
      </c>
      <c r="B53" s="36" t="s">
        <v>66</v>
      </c>
      <c r="C53" s="37">
        <f t="shared" ref="C53:H53" si="17">SUM(C54:C55)</f>
        <v>811</v>
      </c>
      <c r="D53" s="37">
        <f t="shared" si="17"/>
        <v>155</v>
      </c>
      <c r="E53" s="37">
        <f t="shared" si="17"/>
        <v>153</v>
      </c>
      <c r="F53" s="37">
        <f t="shared" si="17"/>
        <v>153</v>
      </c>
      <c r="G53" s="37">
        <f t="shared" si="17"/>
        <v>160</v>
      </c>
      <c r="H53" s="37">
        <f t="shared" si="17"/>
        <v>190</v>
      </c>
      <c r="I53" s="37" t="s">
        <v>503</v>
      </c>
    </row>
    <row r="54" spans="1:9" s="9" customFormat="1" ht="21" customHeight="1">
      <c r="A54" s="7">
        <v>47</v>
      </c>
      <c r="B54" s="36" t="s">
        <v>20</v>
      </c>
      <c r="C54" s="37"/>
      <c r="D54" s="177"/>
      <c r="E54" s="177"/>
      <c r="F54" s="177"/>
      <c r="G54" s="177"/>
      <c r="H54" s="177"/>
      <c r="I54" s="171" t="s">
        <v>93</v>
      </c>
    </row>
    <row r="55" spans="1:9" s="9" customFormat="1" ht="23.25" customHeight="1">
      <c r="A55" s="7">
        <v>48</v>
      </c>
      <c r="B55" s="36" t="s">
        <v>21</v>
      </c>
      <c r="C55" s="37">
        <f>SUM(D55:H55)</f>
        <v>811</v>
      </c>
      <c r="D55" s="177">
        <v>155</v>
      </c>
      <c r="E55" s="177">
        <v>153</v>
      </c>
      <c r="F55" s="177">
        <v>153</v>
      </c>
      <c r="G55" s="177">
        <v>160</v>
      </c>
      <c r="H55" s="177">
        <v>190</v>
      </c>
      <c r="I55" s="171" t="s">
        <v>93</v>
      </c>
    </row>
    <row r="56" spans="1:9" s="9" customFormat="1" ht="35.25" customHeight="1">
      <c r="A56" s="7">
        <v>49</v>
      </c>
      <c r="B56" s="36" t="s">
        <v>48</v>
      </c>
      <c r="C56" s="176" t="s">
        <v>22</v>
      </c>
      <c r="D56" s="176" t="s">
        <v>22</v>
      </c>
      <c r="E56" s="176" t="s">
        <v>22</v>
      </c>
      <c r="F56" s="176" t="s">
        <v>22</v>
      </c>
      <c r="G56" s="176" t="s">
        <v>22</v>
      </c>
      <c r="H56" s="176" t="s">
        <v>22</v>
      </c>
      <c r="I56" s="37" t="s">
        <v>504</v>
      </c>
    </row>
    <row r="57" spans="1:9" s="9" customFormat="1" ht="31.5" customHeight="1">
      <c r="A57" s="7">
        <v>50</v>
      </c>
      <c r="B57" s="33" t="s">
        <v>49</v>
      </c>
      <c r="C57" s="16" t="s">
        <v>22</v>
      </c>
      <c r="D57" s="16" t="s">
        <v>22</v>
      </c>
      <c r="E57" s="16" t="s">
        <v>22</v>
      </c>
      <c r="F57" s="16" t="s">
        <v>22</v>
      </c>
      <c r="G57" s="16" t="s">
        <v>22</v>
      </c>
      <c r="H57" s="16" t="s">
        <v>22</v>
      </c>
      <c r="I57" s="16" t="s">
        <v>505</v>
      </c>
    </row>
    <row r="58" spans="1:9" s="9" customFormat="1" ht="36" customHeight="1">
      <c r="A58" s="7">
        <v>51</v>
      </c>
      <c r="B58" s="33" t="s">
        <v>595</v>
      </c>
      <c r="C58" s="16" t="s">
        <v>22</v>
      </c>
      <c r="D58" s="34" t="s">
        <v>22</v>
      </c>
      <c r="E58" s="34" t="s">
        <v>22</v>
      </c>
      <c r="F58" s="34" t="s">
        <v>22</v>
      </c>
      <c r="G58" s="34" t="s">
        <v>22</v>
      </c>
      <c r="H58" s="34" t="s">
        <v>22</v>
      </c>
      <c r="I58" s="16" t="s">
        <v>506</v>
      </c>
    </row>
    <row r="59" spans="1:9" s="9" customFormat="1" ht="31.5" customHeight="1">
      <c r="A59" s="7">
        <v>52</v>
      </c>
      <c r="B59" s="33" t="s">
        <v>50</v>
      </c>
      <c r="C59" s="16" t="s">
        <v>22</v>
      </c>
      <c r="D59" s="34" t="s">
        <v>22</v>
      </c>
      <c r="E59" s="34" t="s">
        <v>22</v>
      </c>
      <c r="F59" s="34" t="s">
        <v>22</v>
      </c>
      <c r="G59" s="34" t="s">
        <v>22</v>
      </c>
      <c r="H59" s="34" t="s">
        <v>22</v>
      </c>
      <c r="I59" s="16" t="s">
        <v>507</v>
      </c>
    </row>
    <row r="60" spans="1:9" s="9" customFormat="1" ht="48.75" customHeight="1">
      <c r="A60" s="7">
        <v>53</v>
      </c>
      <c r="B60" s="29" t="s">
        <v>51</v>
      </c>
      <c r="C60" s="177" t="s">
        <v>22</v>
      </c>
      <c r="D60" s="16" t="s">
        <v>22</v>
      </c>
      <c r="E60" s="177" t="s">
        <v>22</v>
      </c>
      <c r="F60" s="177" t="s">
        <v>22</v>
      </c>
      <c r="G60" s="177" t="s">
        <v>22</v>
      </c>
      <c r="H60" s="177" t="s">
        <v>22</v>
      </c>
      <c r="I60" s="16" t="s">
        <v>506</v>
      </c>
    </row>
    <row r="61" spans="1:9" s="9" customFormat="1" ht="32.25" customHeight="1">
      <c r="A61" s="7">
        <v>54</v>
      </c>
      <c r="B61" s="29" t="s">
        <v>67</v>
      </c>
      <c r="C61" s="177">
        <f>SUM(C62)</f>
        <v>4353.3</v>
      </c>
      <c r="D61" s="185">
        <f t="shared" ref="D61:H61" si="18">SUM(D62)</f>
        <v>1277</v>
      </c>
      <c r="E61" s="185">
        <f t="shared" si="18"/>
        <v>695</v>
      </c>
      <c r="F61" s="185">
        <f t="shared" si="18"/>
        <v>695</v>
      </c>
      <c r="G61" s="185">
        <f t="shared" si="18"/>
        <v>726.3</v>
      </c>
      <c r="H61" s="185">
        <f t="shared" si="18"/>
        <v>960</v>
      </c>
      <c r="I61" s="204" t="s">
        <v>620</v>
      </c>
    </row>
    <row r="62" spans="1:9" s="9" customFormat="1" ht="17.25" customHeight="1">
      <c r="A62" s="7">
        <v>55</v>
      </c>
      <c r="B62" s="29" t="s">
        <v>21</v>
      </c>
      <c r="C62" s="177">
        <f>SUM(D62:H62)</f>
        <v>4353.3</v>
      </c>
      <c r="D62" s="16">
        <v>1277</v>
      </c>
      <c r="E62" s="16">
        <v>695</v>
      </c>
      <c r="F62" s="16">
        <v>695</v>
      </c>
      <c r="G62" s="16">
        <v>726.3</v>
      </c>
      <c r="H62" s="16">
        <v>960</v>
      </c>
      <c r="I62" s="204" t="s">
        <v>620</v>
      </c>
    </row>
    <row r="63" spans="1:9" s="9" customFormat="1" ht="30.75" customHeight="1">
      <c r="A63" s="7">
        <v>56</v>
      </c>
      <c r="B63" s="266" t="s">
        <v>340</v>
      </c>
      <c r="C63" s="268"/>
      <c r="D63" s="268"/>
      <c r="E63" s="268"/>
      <c r="F63" s="268"/>
      <c r="G63" s="268"/>
      <c r="H63" s="268"/>
      <c r="I63" s="269"/>
    </row>
    <row r="64" spans="1:9" s="9" customFormat="1" ht="22.5" customHeight="1">
      <c r="A64" s="7">
        <v>57</v>
      </c>
      <c r="B64" s="38" t="s">
        <v>76</v>
      </c>
      <c r="C64" s="28">
        <f t="shared" ref="C64:H64" si="19">SUM(C78+C81+C72+C75+C84)</f>
        <v>24464</v>
      </c>
      <c r="D64" s="28">
        <f t="shared" si="19"/>
        <v>4887</v>
      </c>
      <c r="E64" s="28">
        <f t="shared" si="19"/>
        <v>4761</v>
      </c>
      <c r="F64" s="28">
        <f t="shared" si="19"/>
        <v>4931</v>
      </c>
      <c r="G64" s="28">
        <f t="shared" si="19"/>
        <v>4938</v>
      </c>
      <c r="H64" s="28">
        <f t="shared" si="19"/>
        <v>4947</v>
      </c>
      <c r="I64" s="171" t="s">
        <v>93</v>
      </c>
    </row>
    <row r="65" spans="1:9" s="9" customFormat="1" ht="22.5" customHeight="1">
      <c r="A65" s="7">
        <v>58</v>
      </c>
      <c r="B65" s="38" t="s">
        <v>89</v>
      </c>
      <c r="C65" s="28">
        <f t="shared" ref="C65:H65" si="20">SUM(C66,C67,C68)</f>
        <v>24464</v>
      </c>
      <c r="D65" s="28">
        <f t="shared" si="20"/>
        <v>4887</v>
      </c>
      <c r="E65" s="28">
        <f t="shared" si="20"/>
        <v>4761</v>
      </c>
      <c r="F65" s="28">
        <f t="shared" si="20"/>
        <v>4931</v>
      </c>
      <c r="G65" s="28">
        <f t="shared" si="20"/>
        <v>4938</v>
      </c>
      <c r="H65" s="28">
        <f t="shared" si="20"/>
        <v>4947</v>
      </c>
      <c r="I65" s="171" t="s">
        <v>93</v>
      </c>
    </row>
    <row r="66" spans="1:9" s="9" customFormat="1" ht="20.25" customHeight="1">
      <c r="A66" s="7">
        <v>59</v>
      </c>
      <c r="B66" s="38" t="s">
        <v>20</v>
      </c>
      <c r="C66" s="28">
        <f t="shared" ref="C66:H66" si="21">SUM(C73+C79+C82)</f>
        <v>270</v>
      </c>
      <c r="D66" s="28">
        <f t="shared" si="21"/>
        <v>270</v>
      </c>
      <c r="E66" s="28">
        <f t="shared" si="21"/>
        <v>0</v>
      </c>
      <c r="F66" s="28">
        <f t="shared" si="21"/>
        <v>0</v>
      </c>
      <c r="G66" s="28">
        <f t="shared" si="21"/>
        <v>0</v>
      </c>
      <c r="H66" s="28">
        <f t="shared" si="21"/>
        <v>0</v>
      </c>
      <c r="I66" s="171" t="s">
        <v>93</v>
      </c>
    </row>
    <row r="67" spans="1:9" s="9" customFormat="1" ht="16.5" customHeight="1">
      <c r="A67" s="7">
        <v>60</v>
      </c>
      <c r="B67" s="38" t="s">
        <v>21</v>
      </c>
      <c r="C67" s="28">
        <f t="shared" ref="C67:H67" si="22">SUM(C74+C77+C80+C83)</f>
        <v>1144</v>
      </c>
      <c r="D67" s="28">
        <f t="shared" si="22"/>
        <v>217</v>
      </c>
      <c r="E67" s="28">
        <f t="shared" si="22"/>
        <v>211</v>
      </c>
      <c r="F67" s="28">
        <f t="shared" si="22"/>
        <v>231</v>
      </c>
      <c r="G67" s="28">
        <f t="shared" si="22"/>
        <v>238</v>
      </c>
      <c r="H67" s="28">
        <f t="shared" si="22"/>
        <v>247</v>
      </c>
      <c r="I67" s="171" t="s">
        <v>93</v>
      </c>
    </row>
    <row r="68" spans="1:9" s="9" customFormat="1" ht="22.5" customHeight="1">
      <c r="A68" s="7">
        <v>61</v>
      </c>
      <c r="B68" s="38" t="s">
        <v>77</v>
      </c>
      <c r="C68" s="28">
        <f t="shared" ref="C68:H68" si="23">SUM(C84)</f>
        <v>23050</v>
      </c>
      <c r="D68" s="28">
        <f t="shared" si="23"/>
        <v>4400</v>
      </c>
      <c r="E68" s="28">
        <f t="shared" si="23"/>
        <v>4550</v>
      </c>
      <c r="F68" s="28">
        <f t="shared" si="23"/>
        <v>4700</v>
      </c>
      <c r="G68" s="28">
        <f t="shared" si="23"/>
        <v>4700</v>
      </c>
      <c r="H68" s="28">
        <f t="shared" si="23"/>
        <v>4700</v>
      </c>
      <c r="I68" s="171" t="s">
        <v>93</v>
      </c>
    </row>
    <row r="69" spans="1:9" s="181" customFormat="1" ht="37.5" customHeight="1">
      <c r="A69" s="7">
        <v>62</v>
      </c>
      <c r="B69" s="29" t="s">
        <v>78</v>
      </c>
      <c r="C69" s="177" t="s">
        <v>22</v>
      </c>
      <c r="D69" s="177" t="s">
        <v>22</v>
      </c>
      <c r="E69" s="177" t="s">
        <v>22</v>
      </c>
      <c r="F69" s="177" t="s">
        <v>22</v>
      </c>
      <c r="G69" s="177" t="s">
        <v>22</v>
      </c>
      <c r="H69" s="177" t="s">
        <v>22</v>
      </c>
      <c r="I69" s="177" t="s">
        <v>508</v>
      </c>
    </row>
    <row r="70" spans="1:9" s="9" customFormat="1" ht="25.5" customHeight="1">
      <c r="A70" s="7">
        <v>63</v>
      </c>
      <c r="B70" s="29" t="s">
        <v>79</v>
      </c>
      <c r="C70" s="177" t="s">
        <v>22</v>
      </c>
      <c r="D70" s="177" t="s">
        <v>22</v>
      </c>
      <c r="E70" s="177" t="s">
        <v>22</v>
      </c>
      <c r="F70" s="177" t="s">
        <v>22</v>
      </c>
      <c r="G70" s="177" t="s">
        <v>22</v>
      </c>
      <c r="H70" s="177" t="s">
        <v>22</v>
      </c>
      <c r="I70" s="177" t="s">
        <v>509</v>
      </c>
    </row>
    <row r="71" spans="1:9" s="9" customFormat="1" ht="12.75" customHeight="1">
      <c r="A71" s="7">
        <v>64</v>
      </c>
      <c r="B71" s="29" t="s">
        <v>80</v>
      </c>
      <c r="C71" s="177" t="s">
        <v>22</v>
      </c>
      <c r="D71" s="177" t="s">
        <v>22</v>
      </c>
      <c r="E71" s="177" t="s">
        <v>22</v>
      </c>
      <c r="F71" s="177" t="s">
        <v>22</v>
      </c>
      <c r="G71" s="177" t="s">
        <v>22</v>
      </c>
      <c r="H71" s="177" t="s">
        <v>22</v>
      </c>
      <c r="I71" s="177" t="s">
        <v>508</v>
      </c>
    </row>
    <row r="72" spans="1:9" s="9" customFormat="1" ht="38.25" customHeight="1">
      <c r="A72" s="7">
        <v>65</v>
      </c>
      <c r="B72" s="29" t="s">
        <v>81</v>
      </c>
      <c r="C72" s="177">
        <f t="shared" ref="C72:H72" si="24">SUM(C73:C74)</f>
        <v>32</v>
      </c>
      <c r="D72" s="177">
        <f t="shared" si="24"/>
        <v>8</v>
      </c>
      <c r="E72" s="177">
        <f t="shared" si="24"/>
        <v>0</v>
      </c>
      <c r="F72" s="177">
        <f t="shared" si="24"/>
        <v>8</v>
      </c>
      <c r="G72" s="177">
        <f t="shared" si="24"/>
        <v>8</v>
      </c>
      <c r="H72" s="177">
        <f t="shared" si="24"/>
        <v>8</v>
      </c>
      <c r="I72" s="34" t="s">
        <v>508</v>
      </c>
    </row>
    <row r="73" spans="1:9" s="9" customFormat="1">
      <c r="A73" s="7">
        <v>66</v>
      </c>
      <c r="B73" s="29" t="s">
        <v>20</v>
      </c>
      <c r="C73" s="177">
        <f>SUM(D73:H73)</f>
        <v>0</v>
      </c>
      <c r="D73" s="16"/>
      <c r="E73" s="16"/>
      <c r="F73" s="16"/>
      <c r="G73" s="16"/>
      <c r="H73" s="16"/>
      <c r="I73" s="171" t="s">
        <v>93</v>
      </c>
    </row>
    <row r="74" spans="1:9" s="9" customFormat="1" ht="21.75" customHeight="1">
      <c r="A74" s="7">
        <v>67</v>
      </c>
      <c r="B74" s="29" t="s">
        <v>21</v>
      </c>
      <c r="C74" s="177">
        <f>SUM(D74:H74)</f>
        <v>32</v>
      </c>
      <c r="D74" s="16">
        <v>8</v>
      </c>
      <c r="E74" s="16">
        <v>0</v>
      </c>
      <c r="F74" s="16">
        <v>8</v>
      </c>
      <c r="G74" s="16">
        <v>8</v>
      </c>
      <c r="H74" s="16">
        <v>8</v>
      </c>
      <c r="I74" s="171" t="s">
        <v>93</v>
      </c>
    </row>
    <row r="75" spans="1:9" s="9" customFormat="1" ht="42.75" customHeight="1">
      <c r="A75" s="7">
        <v>68</v>
      </c>
      <c r="B75" s="29" t="s">
        <v>82</v>
      </c>
      <c r="C75" s="177">
        <f t="shared" ref="C75:H75" si="25">SUM(C76:C77)</f>
        <v>40</v>
      </c>
      <c r="D75" s="177">
        <f t="shared" si="25"/>
        <v>9</v>
      </c>
      <c r="E75" s="177">
        <f t="shared" si="25"/>
        <v>4</v>
      </c>
      <c r="F75" s="177">
        <f t="shared" si="25"/>
        <v>9</v>
      </c>
      <c r="G75" s="177">
        <f t="shared" si="25"/>
        <v>9</v>
      </c>
      <c r="H75" s="177">
        <f t="shared" si="25"/>
        <v>9</v>
      </c>
      <c r="I75" s="34" t="s">
        <v>508</v>
      </c>
    </row>
    <row r="76" spans="1:9" s="9" customFormat="1" ht="16.5" customHeight="1">
      <c r="A76" s="7">
        <v>69</v>
      </c>
      <c r="B76" s="29" t="s">
        <v>20</v>
      </c>
      <c r="C76" s="177"/>
      <c r="D76" s="16"/>
      <c r="E76" s="16"/>
      <c r="F76" s="16"/>
      <c r="G76" s="16"/>
      <c r="H76" s="16"/>
      <c r="I76" s="171" t="s">
        <v>93</v>
      </c>
    </row>
    <row r="77" spans="1:9" s="9" customFormat="1">
      <c r="A77" s="7">
        <v>70</v>
      </c>
      <c r="B77" s="29" t="s">
        <v>21</v>
      </c>
      <c r="C77" s="177">
        <f>SUM(D77:H77)</f>
        <v>40</v>
      </c>
      <c r="D77" s="16">
        <v>9</v>
      </c>
      <c r="E77" s="16">
        <v>4</v>
      </c>
      <c r="F77" s="16">
        <v>9</v>
      </c>
      <c r="G77" s="16">
        <v>9</v>
      </c>
      <c r="H77" s="16">
        <v>9</v>
      </c>
      <c r="I77" s="171" t="s">
        <v>93</v>
      </c>
    </row>
    <row r="78" spans="1:9" s="9" customFormat="1" ht="63.75">
      <c r="A78" s="7">
        <v>71</v>
      </c>
      <c r="B78" s="29" t="s">
        <v>58</v>
      </c>
      <c r="C78" s="177">
        <f>SUM(C79:C80)</f>
        <v>381</v>
      </c>
      <c r="D78" s="177">
        <f t="shared" ref="D78:H78" si="26">SUM(D79:D80)</f>
        <v>141</v>
      </c>
      <c r="E78" s="177">
        <f t="shared" si="26"/>
        <v>60</v>
      </c>
      <c r="F78" s="177">
        <f t="shared" si="26"/>
        <v>60</v>
      </c>
      <c r="G78" s="177">
        <f t="shared" si="26"/>
        <v>60</v>
      </c>
      <c r="H78" s="177">
        <f t="shared" si="26"/>
        <v>60</v>
      </c>
      <c r="I78" s="177" t="s">
        <v>510</v>
      </c>
    </row>
    <row r="79" spans="1:9" s="9" customFormat="1">
      <c r="A79" s="7">
        <v>72</v>
      </c>
      <c r="B79" s="29" t="s">
        <v>20</v>
      </c>
      <c r="C79" s="177">
        <f t="shared" ref="C79:C83" si="27">SUM(D79:H79)</f>
        <v>81</v>
      </c>
      <c r="D79" s="177">
        <v>81</v>
      </c>
      <c r="E79" s="177">
        <v>0</v>
      </c>
      <c r="F79" s="177">
        <v>0</v>
      </c>
      <c r="G79" s="177">
        <v>0</v>
      </c>
      <c r="H79" s="177">
        <v>0</v>
      </c>
      <c r="I79" s="171" t="s">
        <v>93</v>
      </c>
    </row>
    <row r="80" spans="1:9" s="9" customFormat="1">
      <c r="A80" s="7">
        <v>73</v>
      </c>
      <c r="B80" s="29" t="s">
        <v>21</v>
      </c>
      <c r="C80" s="177">
        <f t="shared" si="27"/>
        <v>300</v>
      </c>
      <c r="D80" s="177">
        <v>60</v>
      </c>
      <c r="E80" s="177">
        <v>60</v>
      </c>
      <c r="F80" s="177">
        <v>60</v>
      </c>
      <c r="G80" s="177">
        <v>60</v>
      </c>
      <c r="H80" s="177">
        <v>60</v>
      </c>
      <c r="I80" s="171" t="s">
        <v>93</v>
      </c>
    </row>
    <row r="81" spans="1:9" s="9" customFormat="1" ht="175.5" customHeight="1">
      <c r="A81" s="7">
        <v>74</v>
      </c>
      <c r="B81" s="29" t="s">
        <v>262</v>
      </c>
      <c r="C81" s="177">
        <f t="shared" ref="C81:H81" si="28">SUM(C82:C83)</f>
        <v>961</v>
      </c>
      <c r="D81" s="177">
        <f t="shared" si="28"/>
        <v>329</v>
      </c>
      <c r="E81" s="177">
        <f t="shared" si="28"/>
        <v>147</v>
      </c>
      <c r="F81" s="177">
        <f t="shared" si="28"/>
        <v>154</v>
      </c>
      <c r="G81" s="177">
        <f t="shared" si="28"/>
        <v>161</v>
      </c>
      <c r="H81" s="177">
        <f t="shared" si="28"/>
        <v>170</v>
      </c>
      <c r="I81" s="39" t="s">
        <v>511</v>
      </c>
    </row>
    <row r="82" spans="1:9" s="9" customFormat="1">
      <c r="A82" s="7">
        <v>75</v>
      </c>
      <c r="B82" s="29" t="s">
        <v>20</v>
      </c>
      <c r="C82" s="177">
        <f t="shared" si="27"/>
        <v>189</v>
      </c>
      <c r="D82" s="16">
        <v>189</v>
      </c>
      <c r="E82" s="16">
        <v>0</v>
      </c>
      <c r="F82" s="16">
        <v>0</v>
      </c>
      <c r="G82" s="16">
        <v>0</v>
      </c>
      <c r="H82" s="16">
        <v>0</v>
      </c>
      <c r="I82" s="171" t="s">
        <v>93</v>
      </c>
    </row>
    <row r="83" spans="1:9" s="9" customFormat="1" ht="18" customHeight="1">
      <c r="A83" s="7">
        <v>76</v>
      </c>
      <c r="B83" s="29" t="s">
        <v>21</v>
      </c>
      <c r="C83" s="177">
        <f t="shared" si="27"/>
        <v>772</v>
      </c>
      <c r="D83" s="16">
        <v>140</v>
      </c>
      <c r="E83" s="177">
        <v>147</v>
      </c>
      <c r="F83" s="177">
        <v>154</v>
      </c>
      <c r="G83" s="177">
        <v>161</v>
      </c>
      <c r="H83" s="177">
        <v>170</v>
      </c>
      <c r="I83" s="171" t="s">
        <v>93</v>
      </c>
    </row>
    <row r="84" spans="1:9" s="9" customFormat="1" ht="38.25">
      <c r="A84" s="7">
        <v>77</v>
      </c>
      <c r="B84" s="29" t="s">
        <v>83</v>
      </c>
      <c r="C84" s="177">
        <f>SUM(C85)</f>
        <v>23050</v>
      </c>
      <c r="D84" s="177">
        <f t="shared" ref="D84:H84" si="29">SUM(D85)</f>
        <v>4400</v>
      </c>
      <c r="E84" s="177">
        <f t="shared" si="29"/>
        <v>4550</v>
      </c>
      <c r="F84" s="177">
        <f t="shared" si="29"/>
        <v>4700</v>
      </c>
      <c r="G84" s="177">
        <f t="shared" si="29"/>
        <v>4700</v>
      </c>
      <c r="H84" s="177">
        <f t="shared" si="29"/>
        <v>4700</v>
      </c>
      <c r="I84" s="34" t="s">
        <v>512</v>
      </c>
    </row>
    <row r="85" spans="1:9" s="9" customFormat="1">
      <c r="A85" s="7">
        <v>78</v>
      </c>
      <c r="B85" s="29" t="s">
        <v>77</v>
      </c>
      <c r="C85" s="177">
        <f>SUM(D85:H85)</f>
        <v>23050</v>
      </c>
      <c r="D85" s="16">
        <v>4400</v>
      </c>
      <c r="E85" s="16">
        <v>4550</v>
      </c>
      <c r="F85" s="16">
        <v>4700</v>
      </c>
      <c r="G85" s="16">
        <v>4700</v>
      </c>
      <c r="H85" s="16">
        <v>4700</v>
      </c>
      <c r="I85" s="171" t="s">
        <v>93</v>
      </c>
    </row>
    <row r="86" spans="1:9" s="9" customFormat="1" ht="54" customHeight="1">
      <c r="A86" s="7">
        <v>79</v>
      </c>
      <c r="B86" s="29" t="s">
        <v>84</v>
      </c>
      <c r="C86" s="177" t="s">
        <v>22</v>
      </c>
      <c r="D86" s="177" t="s">
        <v>22</v>
      </c>
      <c r="E86" s="177" t="s">
        <v>22</v>
      </c>
      <c r="F86" s="177" t="s">
        <v>22</v>
      </c>
      <c r="G86" s="177" t="s">
        <v>22</v>
      </c>
      <c r="H86" s="177" t="s">
        <v>22</v>
      </c>
      <c r="I86" s="35" t="s">
        <v>513</v>
      </c>
    </row>
    <row r="87" spans="1:9" s="9" customFormat="1" ht="90" customHeight="1">
      <c r="A87" s="7">
        <v>80</v>
      </c>
      <c r="B87" s="29" t="s">
        <v>85</v>
      </c>
      <c r="C87" s="177" t="s">
        <v>22</v>
      </c>
      <c r="D87" s="177" t="s">
        <v>22</v>
      </c>
      <c r="E87" s="177" t="s">
        <v>22</v>
      </c>
      <c r="F87" s="177" t="s">
        <v>22</v>
      </c>
      <c r="G87" s="177" t="s">
        <v>22</v>
      </c>
      <c r="H87" s="177" t="s">
        <v>22</v>
      </c>
      <c r="I87" s="16" t="s">
        <v>514</v>
      </c>
    </row>
    <row r="88" spans="1:9" s="9" customFormat="1" ht="56.25" customHeight="1">
      <c r="A88" s="7">
        <v>81</v>
      </c>
      <c r="B88" s="29" t="s">
        <v>86</v>
      </c>
      <c r="C88" s="177" t="s">
        <v>22</v>
      </c>
      <c r="D88" s="177" t="s">
        <v>22</v>
      </c>
      <c r="E88" s="177" t="s">
        <v>22</v>
      </c>
      <c r="F88" s="177" t="s">
        <v>22</v>
      </c>
      <c r="G88" s="177" t="s">
        <v>22</v>
      </c>
      <c r="H88" s="177" t="s">
        <v>22</v>
      </c>
      <c r="I88" s="16" t="s">
        <v>515</v>
      </c>
    </row>
    <row r="89" spans="1:9" s="9" customFormat="1" ht="194.25" customHeight="1">
      <c r="A89" s="7">
        <v>82</v>
      </c>
      <c r="B89" s="29" t="s">
        <v>59</v>
      </c>
      <c r="C89" s="177" t="s">
        <v>22</v>
      </c>
      <c r="D89" s="177" t="s">
        <v>22</v>
      </c>
      <c r="E89" s="177" t="s">
        <v>22</v>
      </c>
      <c r="F89" s="177" t="s">
        <v>22</v>
      </c>
      <c r="G89" s="177" t="s">
        <v>22</v>
      </c>
      <c r="H89" s="177" t="s">
        <v>22</v>
      </c>
      <c r="I89" s="16" t="s">
        <v>24</v>
      </c>
    </row>
    <row r="90" spans="1:9" s="9" customFormat="1" ht="20.25" customHeight="1">
      <c r="A90" s="7">
        <v>83</v>
      </c>
      <c r="B90" s="214" t="s">
        <v>339</v>
      </c>
      <c r="C90" s="214"/>
      <c r="D90" s="214"/>
      <c r="E90" s="214"/>
      <c r="F90" s="214"/>
      <c r="G90" s="214"/>
      <c r="H90" s="214"/>
      <c r="I90" s="215"/>
    </row>
    <row r="91" spans="1:9" s="9" customFormat="1">
      <c r="A91" s="7">
        <v>84</v>
      </c>
      <c r="B91" s="10" t="s">
        <v>94</v>
      </c>
      <c r="C91" s="40">
        <f t="shared" ref="C91:H91" si="30">SUM(C94:C96)</f>
        <v>247140.728</v>
      </c>
      <c r="D91" s="40">
        <f t="shared" si="30"/>
        <v>120870.728</v>
      </c>
      <c r="E91" s="40">
        <f t="shared" si="30"/>
        <v>119785</v>
      </c>
      <c r="F91" s="40">
        <f t="shared" si="30"/>
        <v>6485</v>
      </c>
      <c r="G91" s="40">
        <f t="shared" si="30"/>
        <v>0</v>
      </c>
      <c r="H91" s="40">
        <f t="shared" si="30"/>
        <v>0</v>
      </c>
      <c r="I91" s="270" t="s">
        <v>93</v>
      </c>
    </row>
    <row r="92" spans="1:9" s="9" customFormat="1" ht="13.5" customHeight="1">
      <c r="A92" s="7">
        <v>85</v>
      </c>
      <c r="B92" s="10" t="s">
        <v>92</v>
      </c>
      <c r="C92" s="40">
        <f t="shared" ref="C92:H92" si="31">SUM(C94:C96)</f>
        <v>247140.728</v>
      </c>
      <c r="D92" s="40">
        <f t="shared" si="31"/>
        <v>120870.728</v>
      </c>
      <c r="E92" s="40">
        <f t="shared" si="31"/>
        <v>119785</v>
      </c>
      <c r="F92" s="40">
        <f t="shared" si="31"/>
        <v>6485</v>
      </c>
      <c r="G92" s="40">
        <f t="shared" si="31"/>
        <v>0</v>
      </c>
      <c r="H92" s="40">
        <f t="shared" si="31"/>
        <v>0</v>
      </c>
      <c r="I92" s="270"/>
    </row>
    <row r="93" spans="1:9" s="9" customFormat="1" ht="14.25" customHeight="1">
      <c r="A93" s="7">
        <v>86</v>
      </c>
      <c r="B93" s="10" t="s">
        <v>60</v>
      </c>
      <c r="C93" s="40"/>
      <c r="D93" s="40"/>
      <c r="E93" s="40"/>
      <c r="F93" s="40"/>
      <c r="G93" s="40"/>
      <c r="H93" s="40"/>
      <c r="I93" s="270"/>
    </row>
    <row r="94" spans="1:9" s="9" customFormat="1">
      <c r="A94" s="7">
        <v>87</v>
      </c>
      <c r="B94" s="10" t="s">
        <v>90</v>
      </c>
      <c r="C94" s="40">
        <f t="shared" ref="C94:H95" si="32">SUM(C98,C101,C104,C107)</f>
        <v>22411</v>
      </c>
      <c r="D94" s="40">
        <f t="shared" si="32"/>
        <v>11916</v>
      </c>
      <c r="E94" s="40">
        <f t="shared" si="32"/>
        <v>10495</v>
      </c>
      <c r="F94" s="40">
        <f t="shared" si="32"/>
        <v>0</v>
      </c>
      <c r="G94" s="40">
        <f t="shared" si="32"/>
        <v>0</v>
      </c>
      <c r="H94" s="40">
        <f t="shared" si="32"/>
        <v>0</v>
      </c>
      <c r="I94" s="171" t="s">
        <v>93</v>
      </c>
    </row>
    <row r="95" spans="1:9" s="9" customFormat="1">
      <c r="A95" s="7">
        <v>88</v>
      </c>
      <c r="B95" s="10" t="s">
        <v>91</v>
      </c>
      <c r="C95" s="40">
        <f>SUM(C99,C102,C105,C108)</f>
        <v>205550.01800000001</v>
      </c>
      <c r="D95" s="40">
        <f t="shared" si="32"/>
        <v>102845.018</v>
      </c>
      <c r="E95" s="40">
        <f t="shared" si="32"/>
        <v>102705</v>
      </c>
      <c r="F95" s="40">
        <f t="shared" si="32"/>
        <v>0</v>
      </c>
      <c r="G95" s="40">
        <f t="shared" si="32"/>
        <v>0</v>
      </c>
      <c r="H95" s="40">
        <f t="shared" si="32"/>
        <v>0</v>
      </c>
      <c r="I95" s="171" t="s">
        <v>93</v>
      </c>
    </row>
    <row r="96" spans="1:9" s="9" customFormat="1" ht="13.5" customHeight="1">
      <c r="A96" s="7">
        <v>89</v>
      </c>
      <c r="B96" s="10" t="s">
        <v>21</v>
      </c>
      <c r="C96" s="40">
        <f>SUM(C110,C112)</f>
        <v>19179.71</v>
      </c>
      <c r="D96" s="40">
        <f t="shared" ref="D96:H96" si="33">SUM(D110,D112)</f>
        <v>6109.71</v>
      </c>
      <c r="E96" s="40">
        <f t="shared" si="33"/>
        <v>6585</v>
      </c>
      <c r="F96" s="40">
        <f t="shared" si="33"/>
        <v>6485</v>
      </c>
      <c r="G96" s="40">
        <f t="shared" si="33"/>
        <v>0</v>
      </c>
      <c r="H96" s="40">
        <f t="shared" si="33"/>
        <v>0</v>
      </c>
      <c r="I96" s="171" t="s">
        <v>93</v>
      </c>
    </row>
    <row r="97" spans="1:9" s="9" customFormat="1" ht="25.5" customHeight="1">
      <c r="A97" s="7">
        <v>90</v>
      </c>
      <c r="B97" s="178" t="s">
        <v>311</v>
      </c>
      <c r="C97" s="171">
        <f t="shared" ref="C97:H97" si="34">SUM(C98:C99)</f>
        <v>139748.20000000001</v>
      </c>
      <c r="D97" s="171">
        <f t="shared" si="34"/>
        <v>69408.600000000006</v>
      </c>
      <c r="E97" s="171">
        <f t="shared" si="34"/>
        <v>70339.600000000006</v>
      </c>
      <c r="F97" s="171">
        <f t="shared" si="34"/>
        <v>0</v>
      </c>
      <c r="G97" s="171">
        <f t="shared" si="34"/>
        <v>0</v>
      </c>
      <c r="H97" s="171">
        <f t="shared" si="34"/>
        <v>0</v>
      </c>
      <c r="I97" s="171" t="s">
        <v>517</v>
      </c>
    </row>
    <row r="98" spans="1:9" s="9" customFormat="1" ht="14.25" customHeight="1">
      <c r="A98" s="7">
        <v>91</v>
      </c>
      <c r="B98" s="178" t="s">
        <v>90</v>
      </c>
      <c r="C98" s="171">
        <f>SUM(D98:H98)</f>
        <v>22084.6</v>
      </c>
      <c r="D98" s="171">
        <v>11747</v>
      </c>
      <c r="E98" s="171">
        <v>10337.6</v>
      </c>
      <c r="F98" s="171">
        <v>0</v>
      </c>
      <c r="G98" s="171">
        <v>0</v>
      </c>
      <c r="H98" s="171">
        <v>0</v>
      </c>
      <c r="I98" s="171" t="s">
        <v>93</v>
      </c>
    </row>
    <row r="99" spans="1:9" s="9" customFormat="1">
      <c r="A99" s="7">
        <v>92</v>
      </c>
      <c r="B99" s="178" t="s">
        <v>91</v>
      </c>
      <c r="C99" s="171">
        <f>SUM(D99:H99)</f>
        <v>117663.6</v>
      </c>
      <c r="D99" s="171">
        <v>57661.599999999999</v>
      </c>
      <c r="E99" s="171">
        <v>60002</v>
      </c>
      <c r="F99" s="171">
        <v>0</v>
      </c>
      <c r="G99" s="171">
        <v>0</v>
      </c>
      <c r="H99" s="171">
        <v>0</v>
      </c>
      <c r="I99" s="171" t="s">
        <v>93</v>
      </c>
    </row>
    <row r="100" spans="1:9" s="9" customFormat="1" ht="14.25" customHeight="1">
      <c r="A100" s="7">
        <v>93</v>
      </c>
      <c r="B100" s="178" t="s">
        <v>310</v>
      </c>
      <c r="C100" s="171">
        <f>SUM(C101:C102)</f>
        <v>68330.539999999994</v>
      </c>
      <c r="D100" s="184">
        <f t="shared" ref="D100:H100" si="35">SUM(D101:D102)</f>
        <v>36585.74</v>
      </c>
      <c r="E100" s="184">
        <f t="shared" si="35"/>
        <v>31744.799999999999</v>
      </c>
      <c r="F100" s="184">
        <f t="shared" si="35"/>
        <v>0</v>
      </c>
      <c r="G100" s="184">
        <f t="shared" si="35"/>
        <v>0</v>
      </c>
      <c r="H100" s="184">
        <f t="shared" si="35"/>
        <v>0</v>
      </c>
      <c r="I100" s="171" t="s">
        <v>516</v>
      </c>
    </row>
    <row r="101" spans="1:9" s="9" customFormat="1" ht="13.5" customHeight="1">
      <c r="A101" s="7">
        <v>94</v>
      </c>
      <c r="B101" s="178" t="s">
        <v>90</v>
      </c>
      <c r="C101" s="171">
        <v>0</v>
      </c>
      <c r="D101" s="171">
        <v>0</v>
      </c>
      <c r="E101" s="171">
        <v>0</v>
      </c>
      <c r="F101" s="171">
        <v>0</v>
      </c>
      <c r="G101" s="171">
        <v>0</v>
      </c>
      <c r="H101" s="171">
        <v>0</v>
      </c>
      <c r="I101" s="171" t="s">
        <v>93</v>
      </c>
    </row>
    <row r="102" spans="1:9" s="9" customFormat="1" ht="13.5" customHeight="1">
      <c r="A102" s="7">
        <v>95</v>
      </c>
      <c r="B102" s="178" t="s">
        <v>91</v>
      </c>
      <c r="C102" s="171">
        <f>SUM(D102:H102)</f>
        <v>68330.539999999994</v>
      </c>
      <c r="D102" s="171">
        <v>36585.74</v>
      </c>
      <c r="E102" s="171">
        <v>31744.799999999999</v>
      </c>
      <c r="F102" s="171">
        <v>0</v>
      </c>
      <c r="G102" s="171">
        <v>0</v>
      </c>
      <c r="H102" s="171">
        <v>0</v>
      </c>
      <c r="I102" s="171" t="s">
        <v>93</v>
      </c>
    </row>
    <row r="103" spans="1:9" s="9" customFormat="1" ht="42" customHeight="1">
      <c r="A103" s="7">
        <v>96</v>
      </c>
      <c r="B103" s="178" t="s">
        <v>309</v>
      </c>
      <c r="C103" s="171">
        <f>SUM(D103:H103)</f>
        <v>6748.4779999999992</v>
      </c>
      <c r="D103" s="171">
        <f>SUM(D104:D105)</f>
        <v>3206.2779999999998</v>
      </c>
      <c r="E103" s="184">
        <f t="shared" ref="E103:H103" si="36">SUM(E104:E105)</f>
        <v>3542.2</v>
      </c>
      <c r="F103" s="184">
        <f t="shared" si="36"/>
        <v>0</v>
      </c>
      <c r="G103" s="184">
        <f t="shared" si="36"/>
        <v>0</v>
      </c>
      <c r="H103" s="184">
        <f t="shared" si="36"/>
        <v>0</v>
      </c>
      <c r="I103" s="171" t="s">
        <v>516</v>
      </c>
    </row>
    <row r="104" spans="1:9" s="9" customFormat="1">
      <c r="A104" s="7">
        <v>97</v>
      </c>
      <c r="B104" s="178" t="s">
        <v>90</v>
      </c>
      <c r="C104" s="171">
        <v>0</v>
      </c>
      <c r="D104" s="171">
        <v>0</v>
      </c>
      <c r="E104" s="171">
        <v>0</v>
      </c>
      <c r="F104" s="171">
        <v>0</v>
      </c>
      <c r="G104" s="171">
        <v>0</v>
      </c>
      <c r="H104" s="171">
        <v>0</v>
      </c>
      <c r="I104" s="171" t="s">
        <v>93</v>
      </c>
    </row>
    <row r="105" spans="1:9" s="9" customFormat="1">
      <c r="A105" s="7">
        <v>98</v>
      </c>
      <c r="B105" s="178" t="s">
        <v>91</v>
      </c>
      <c r="C105" s="171">
        <f>SUM(D105:H105)</f>
        <v>6748.4779999999992</v>
      </c>
      <c r="D105" s="171">
        <v>3206.2779999999998</v>
      </c>
      <c r="E105" s="171">
        <v>3542.2</v>
      </c>
      <c r="F105" s="171">
        <v>0</v>
      </c>
      <c r="G105" s="171">
        <v>0</v>
      </c>
      <c r="H105" s="171">
        <v>0</v>
      </c>
      <c r="I105" s="171" t="s">
        <v>93</v>
      </c>
    </row>
    <row r="106" spans="1:9" s="9" customFormat="1" ht="51">
      <c r="A106" s="7">
        <v>99</v>
      </c>
      <c r="B106" s="203" t="s">
        <v>613</v>
      </c>
      <c r="C106" s="171">
        <f t="shared" ref="C106:H106" si="37">SUM(C107:C108)</f>
        <v>13133.8</v>
      </c>
      <c r="D106" s="171">
        <f t="shared" si="37"/>
        <v>5560.4</v>
      </c>
      <c r="E106" s="171">
        <f t="shared" si="37"/>
        <v>7573.4</v>
      </c>
      <c r="F106" s="171">
        <f t="shared" si="37"/>
        <v>0</v>
      </c>
      <c r="G106" s="171">
        <f t="shared" si="37"/>
        <v>0</v>
      </c>
      <c r="H106" s="171">
        <f t="shared" si="37"/>
        <v>0</v>
      </c>
      <c r="I106" s="171" t="s">
        <v>517</v>
      </c>
    </row>
    <row r="107" spans="1:9" s="9" customFormat="1">
      <c r="A107" s="7">
        <v>100</v>
      </c>
      <c r="B107" s="178" t="s">
        <v>90</v>
      </c>
      <c r="C107" s="171">
        <f>SUM(D107:H107)</f>
        <v>326.39999999999998</v>
      </c>
      <c r="D107" s="171">
        <v>169</v>
      </c>
      <c r="E107" s="171">
        <v>157.4</v>
      </c>
      <c r="F107" s="171">
        <v>0</v>
      </c>
      <c r="G107" s="171">
        <v>0</v>
      </c>
      <c r="H107" s="171">
        <v>0</v>
      </c>
      <c r="I107" s="171" t="s">
        <v>93</v>
      </c>
    </row>
    <row r="108" spans="1:9" s="9" customFormat="1">
      <c r="A108" s="7">
        <v>101</v>
      </c>
      <c r="B108" s="178" t="s">
        <v>91</v>
      </c>
      <c r="C108" s="171">
        <f>SUM(D108:H108)</f>
        <v>12807.4</v>
      </c>
      <c r="D108" s="171">
        <v>5391.4</v>
      </c>
      <c r="E108" s="171">
        <v>7416</v>
      </c>
      <c r="F108" s="171">
        <v>0</v>
      </c>
      <c r="G108" s="171">
        <v>0</v>
      </c>
      <c r="H108" s="171">
        <v>0</v>
      </c>
      <c r="I108" s="171" t="s">
        <v>93</v>
      </c>
    </row>
    <row r="109" spans="1:9" s="9" customFormat="1">
      <c r="A109" s="7">
        <v>102</v>
      </c>
      <c r="B109" s="15" t="s">
        <v>260</v>
      </c>
      <c r="C109" s="171">
        <f>SUM(D109:H109)</f>
        <v>19079.71</v>
      </c>
      <c r="D109" s="16">
        <f>SUM(D110)</f>
        <v>6109.71</v>
      </c>
      <c r="E109" s="16">
        <f>SUM(E110)</f>
        <v>6485</v>
      </c>
      <c r="F109" s="16">
        <f>SUM(F110)</f>
        <v>6485</v>
      </c>
      <c r="G109" s="16">
        <f>SUM(G110)</f>
        <v>0</v>
      </c>
      <c r="H109" s="16">
        <f>SUM(H110)</f>
        <v>0</v>
      </c>
      <c r="I109" s="16" t="s">
        <v>261</v>
      </c>
    </row>
    <row r="110" spans="1:9" s="9" customFormat="1">
      <c r="A110" s="7">
        <v>103</v>
      </c>
      <c r="B110" s="15" t="s">
        <v>21</v>
      </c>
      <c r="C110" s="171">
        <f>SUM(D110:H110)</f>
        <v>19079.71</v>
      </c>
      <c r="D110" s="16">
        <v>6109.71</v>
      </c>
      <c r="E110" s="16">
        <v>6485</v>
      </c>
      <c r="F110" s="16">
        <v>6485</v>
      </c>
      <c r="G110" s="16">
        <v>0</v>
      </c>
      <c r="H110" s="16">
        <v>0</v>
      </c>
      <c r="I110" s="16"/>
    </row>
    <row r="111" spans="1:9" s="9" customFormat="1" ht="25.5" customHeight="1">
      <c r="A111" s="7">
        <v>104</v>
      </c>
      <c r="B111" s="33" t="s">
        <v>594</v>
      </c>
      <c r="C111" s="184">
        <f>SUM(C112)</f>
        <v>100</v>
      </c>
      <c r="D111" s="184">
        <f t="shared" ref="D111:H111" si="38">SUM(D112)</f>
        <v>0</v>
      </c>
      <c r="E111" s="184">
        <f t="shared" si="38"/>
        <v>100</v>
      </c>
      <c r="F111" s="184">
        <f t="shared" si="38"/>
        <v>0</v>
      </c>
      <c r="G111" s="184">
        <f t="shared" si="38"/>
        <v>0</v>
      </c>
      <c r="H111" s="184">
        <f t="shared" si="38"/>
        <v>0</v>
      </c>
      <c r="I111" s="16" t="s">
        <v>608</v>
      </c>
    </row>
    <row r="112" spans="1:9" s="9" customFormat="1">
      <c r="A112" s="7">
        <v>105</v>
      </c>
      <c r="B112" s="15" t="s">
        <v>21</v>
      </c>
      <c r="C112" s="184">
        <f>SUM(D112:H112)</f>
        <v>100</v>
      </c>
      <c r="D112" s="16">
        <v>0</v>
      </c>
      <c r="E112" s="16">
        <v>100</v>
      </c>
      <c r="F112" s="16"/>
      <c r="G112" s="16"/>
      <c r="H112" s="16"/>
      <c r="I112" s="16"/>
    </row>
    <row r="113" spans="1:9" s="9" customFormat="1" ht="32.25" customHeight="1">
      <c r="A113" s="7">
        <v>106</v>
      </c>
      <c r="B113" s="216" t="s">
        <v>341</v>
      </c>
      <c r="C113" s="217"/>
      <c r="D113" s="217"/>
      <c r="E113" s="217"/>
      <c r="F113" s="217"/>
      <c r="G113" s="217"/>
      <c r="H113" s="217"/>
      <c r="I113" s="218"/>
    </row>
    <row r="114" spans="1:9" s="9" customFormat="1" ht="22.5" customHeight="1">
      <c r="A114" s="7">
        <v>107</v>
      </c>
      <c r="B114" s="175" t="s">
        <v>88</v>
      </c>
      <c r="C114" s="175">
        <f>SUM(D114:H114)</f>
        <v>3394.7</v>
      </c>
      <c r="D114" s="175">
        <f>SUM(D116:D117)</f>
        <v>149</v>
      </c>
      <c r="E114" s="175">
        <f t="shared" ref="E114:H114" si="39">SUM(E116:E117)</f>
        <v>972</v>
      </c>
      <c r="F114" s="175">
        <f t="shared" si="39"/>
        <v>812</v>
      </c>
      <c r="G114" s="175">
        <f t="shared" si="39"/>
        <v>849</v>
      </c>
      <c r="H114" s="175">
        <f t="shared" si="39"/>
        <v>612.70000000000005</v>
      </c>
      <c r="I114" s="171" t="s">
        <v>93</v>
      </c>
    </row>
    <row r="115" spans="1:9" s="9" customFormat="1" ht="15.75" customHeight="1">
      <c r="A115" s="7">
        <v>108</v>
      </c>
      <c r="B115" s="175" t="s">
        <v>89</v>
      </c>
      <c r="C115" s="175">
        <f>SUM(D115:H115)</f>
        <v>3394.7</v>
      </c>
      <c r="D115" s="175">
        <f>SUM(D116,D117)</f>
        <v>149</v>
      </c>
      <c r="E115" s="41">
        <f>SUM(E116,E117)</f>
        <v>972</v>
      </c>
      <c r="F115" s="41">
        <f>SUM(F116,F117)</f>
        <v>812</v>
      </c>
      <c r="G115" s="175">
        <f>SUM(G116,G117)</f>
        <v>849</v>
      </c>
      <c r="H115" s="175">
        <f>SUM(H116,H117)</f>
        <v>612.70000000000005</v>
      </c>
      <c r="I115" s="171" t="s">
        <v>93</v>
      </c>
    </row>
    <row r="116" spans="1:9" s="9" customFormat="1" ht="16.5" customHeight="1">
      <c r="A116" s="7">
        <v>109</v>
      </c>
      <c r="B116" s="175" t="s">
        <v>52</v>
      </c>
      <c r="C116" s="175">
        <f>SUM(D116:H116)</f>
        <v>309</v>
      </c>
      <c r="D116" s="175">
        <f>SUM(D120,D126,D135,D142,D145+D132)</f>
        <v>149</v>
      </c>
      <c r="E116" s="175">
        <f>SUM(E126,E129,E132,E138,E142)</f>
        <v>160</v>
      </c>
      <c r="F116" s="202">
        <f t="shared" ref="F116:H116" si="40">SUM(F126,F130,F132,F138,F142)</f>
        <v>0</v>
      </c>
      <c r="G116" s="202">
        <f t="shared" si="40"/>
        <v>0</v>
      </c>
      <c r="H116" s="202">
        <f t="shared" si="40"/>
        <v>0</v>
      </c>
      <c r="I116" s="171" t="s">
        <v>93</v>
      </c>
    </row>
    <row r="117" spans="1:9" s="9" customFormat="1" ht="18.75" customHeight="1">
      <c r="A117" s="7">
        <v>110</v>
      </c>
      <c r="B117" s="42" t="s">
        <v>53</v>
      </c>
      <c r="C117" s="175">
        <f>SUM(D117:H117)</f>
        <v>3085.7</v>
      </c>
      <c r="D117" s="42">
        <f>SUM(D121,D127,D130,D133,D136,D139+D143,D146,+D124)</f>
        <v>0</v>
      </c>
      <c r="E117" s="43">
        <f>SUM(E121,E127,E130,E133,E136,E139+E143,E146,+E124)</f>
        <v>812</v>
      </c>
      <c r="F117" s="43">
        <f>SUM(F121,F127,F130,F133,F136,F139+F143,F146,+F124)</f>
        <v>812</v>
      </c>
      <c r="G117" s="42">
        <f>SUM(G121,G127,G130,G133,G136,G139+G143,G146,+G124)</f>
        <v>849</v>
      </c>
      <c r="H117" s="42">
        <f>SUM(H121,H127,H130,H133,H136,H139+H143,H146,+H124)</f>
        <v>612.70000000000005</v>
      </c>
      <c r="I117" s="171" t="s">
        <v>93</v>
      </c>
    </row>
    <row r="118" spans="1:9" s="9" customFormat="1" ht="14.25" customHeight="1">
      <c r="A118" s="7">
        <v>111</v>
      </c>
      <c r="B118" s="247" t="s">
        <v>321</v>
      </c>
      <c r="C118" s="178"/>
      <c r="D118" s="178"/>
      <c r="E118" s="178"/>
      <c r="F118" s="178"/>
      <c r="G118" s="178"/>
      <c r="H118" s="178"/>
      <c r="I118" s="171" t="s">
        <v>518</v>
      </c>
    </row>
    <row r="119" spans="1:9" s="9" customFormat="1" ht="24" customHeight="1">
      <c r="A119" s="7">
        <v>112</v>
      </c>
      <c r="B119" s="247"/>
      <c r="C119" s="178">
        <f t="shared" ref="C119:H119" si="41">SUM(C120:C121)</f>
        <v>4.8250000000000002</v>
      </c>
      <c r="D119" s="178">
        <f t="shared" si="41"/>
        <v>4.8250000000000002</v>
      </c>
      <c r="E119" s="178">
        <f t="shared" si="41"/>
        <v>0</v>
      </c>
      <c r="F119" s="178">
        <f t="shared" si="41"/>
        <v>0</v>
      </c>
      <c r="G119" s="178">
        <f t="shared" si="41"/>
        <v>0</v>
      </c>
      <c r="H119" s="178">
        <f t="shared" si="41"/>
        <v>0</v>
      </c>
      <c r="I119" s="171" t="s">
        <v>519</v>
      </c>
    </row>
    <row r="120" spans="1:9" s="9" customFormat="1">
      <c r="A120" s="7">
        <v>113</v>
      </c>
      <c r="B120" s="178" t="s">
        <v>20</v>
      </c>
      <c r="C120" s="178">
        <f>SUM(D120:H120)</f>
        <v>4.8250000000000002</v>
      </c>
      <c r="D120" s="178">
        <v>4.8250000000000002</v>
      </c>
      <c r="E120" s="178"/>
      <c r="F120" s="178"/>
      <c r="G120" s="178"/>
      <c r="H120" s="178"/>
      <c r="I120" s="171" t="s">
        <v>93</v>
      </c>
    </row>
    <row r="121" spans="1:9" s="9" customFormat="1" ht="15" customHeight="1">
      <c r="A121" s="7">
        <v>114</v>
      </c>
      <c r="B121" s="178" t="s">
        <v>21</v>
      </c>
      <c r="C121" s="178">
        <f t="shared" ref="C121:C137" si="42">SUM(D121:H121)</f>
        <v>0</v>
      </c>
      <c r="D121" s="178"/>
      <c r="E121" s="178"/>
      <c r="F121" s="178"/>
      <c r="G121" s="178"/>
      <c r="H121" s="178"/>
      <c r="I121" s="171" t="s">
        <v>93</v>
      </c>
    </row>
    <row r="122" spans="1:9" s="9" customFormat="1" ht="16.5" customHeight="1">
      <c r="A122" s="7">
        <v>115</v>
      </c>
      <c r="B122" s="178" t="s">
        <v>54</v>
      </c>
      <c r="C122" s="178">
        <f>SUM(C123:C124)</f>
        <v>3085.7</v>
      </c>
      <c r="D122" s="178">
        <f t="shared" ref="D122:H122" si="43">SUM(D123:D124)</f>
        <v>0</v>
      </c>
      <c r="E122" s="178">
        <f t="shared" si="43"/>
        <v>812</v>
      </c>
      <c r="F122" s="178">
        <f t="shared" si="43"/>
        <v>812</v>
      </c>
      <c r="G122" s="178">
        <f t="shared" si="43"/>
        <v>849</v>
      </c>
      <c r="H122" s="178">
        <f t="shared" si="43"/>
        <v>612.70000000000005</v>
      </c>
      <c r="I122" s="44" t="s">
        <v>520</v>
      </c>
    </row>
    <row r="123" spans="1:9" s="9" customFormat="1">
      <c r="A123" s="7">
        <v>116</v>
      </c>
      <c r="B123" s="178" t="s">
        <v>20</v>
      </c>
      <c r="C123" s="178">
        <f t="shared" si="42"/>
        <v>0</v>
      </c>
      <c r="D123" s="178"/>
      <c r="E123" s="178"/>
      <c r="F123" s="178"/>
      <c r="G123" s="178"/>
      <c r="H123" s="45"/>
      <c r="I123" s="171" t="s">
        <v>93</v>
      </c>
    </row>
    <row r="124" spans="1:9" s="9" customFormat="1" ht="13.5" customHeight="1">
      <c r="A124" s="7">
        <v>117</v>
      </c>
      <c r="B124" s="178" t="s">
        <v>87</v>
      </c>
      <c r="C124" s="178">
        <f t="shared" si="42"/>
        <v>3085.7</v>
      </c>
      <c r="D124" s="178">
        <v>0</v>
      </c>
      <c r="E124" s="178">
        <v>812</v>
      </c>
      <c r="F124" s="178">
        <v>812</v>
      </c>
      <c r="G124" s="178">
        <v>849</v>
      </c>
      <c r="H124" s="45">
        <v>612.70000000000005</v>
      </c>
      <c r="I124" s="171" t="s">
        <v>93</v>
      </c>
    </row>
    <row r="125" spans="1:9" s="9" customFormat="1" ht="45.75" customHeight="1">
      <c r="A125" s="7">
        <v>118</v>
      </c>
      <c r="B125" s="178" t="s">
        <v>96</v>
      </c>
      <c r="C125" s="178">
        <f t="shared" si="42"/>
        <v>17.157</v>
      </c>
      <c r="D125" s="178">
        <f>SUM(D126:D127)</f>
        <v>0</v>
      </c>
      <c r="E125" s="203">
        <f t="shared" ref="E125:H125" si="44">SUM(E126:E127)</f>
        <v>17.157</v>
      </c>
      <c r="F125" s="203">
        <f t="shared" si="44"/>
        <v>0</v>
      </c>
      <c r="G125" s="203">
        <f t="shared" si="44"/>
        <v>0</v>
      </c>
      <c r="H125" s="203">
        <f t="shared" si="44"/>
        <v>0</v>
      </c>
      <c r="I125" s="46" t="s">
        <v>521</v>
      </c>
    </row>
    <row r="126" spans="1:9" s="9" customFormat="1">
      <c r="A126" s="7">
        <v>119</v>
      </c>
      <c r="B126" s="178" t="s">
        <v>20</v>
      </c>
      <c r="C126" s="178">
        <f t="shared" si="42"/>
        <v>17.157</v>
      </c>
      <c r="D126" s="178">
        <v>0</v>
      </c>
      <c r="E126" s="178">
        <v>17.157</v>
      </c>
      <c r="F126" s="178"/>
      <c r="G126" s="178"/>
      <c r="H126" s="178"/>
      <c r="I126" s="171" t="s">
        <v>93</v>
      </c>
    </row>
    <row r="127" spans="1:9" s="9" customFormat="1" ht="12" customHeight="1">
      <c r="A127" s="7">
        <v>120</v>
      </c>
      <c r="B127" s="178" t="s">
        <v>21</v>
      </c>
      <c r="C127" s="178">
        <f t="shared" si="42"/>
        <v>0</v>
      </c>
      <c r="D127" s="178"/>
      <c r="E127" s="178"/>
      <c r="F127" s="178"/>
      <c r="G127" s="178"/>
      <c r="H127" s="178"/>
      <c r="I127" s="171" t="s">
        <v>93</v>
      </c>
    </row>
    <row r="128" spans="1:9" s="9" customFormat="1" ht="30.75" customHeight="1">
      <c r="A128" s="7">
        <v>121</v>
      </c>
      <c r="B128" s="203" t="s">
        <v>614</v>
      </c>
      <c r="C128" s="178">
        <f t="shared" si="42"/>
        <v>5.7</v>
      </c>
      <c r="D128" s="178"/>
      <c r="E128" s="178">
        <f>SUM(E129:E130)</f>
        <v>5.7</v>
      </c>
      <c r="F128" s="203">
        <f t="shared" ref="F128:H128" si="45">SUM(F129:F130)</f>
        <v>0</v>
      </c>
      <c r="G128" s="203">
        <f t="shared" si="45"/>
        <v>0</v>
      </c>
      <c r="H128" s="203">
        <f t="shared" si="45"/>
        <v>0</v>
      </c>
      <c r="I128" s="44" t="s">
        <v>522</v>
      </c>
    </row>
    <row r="129" spans="1:9" s="9" customFormat="1">
      <c r="A129" s="7">
        <v>122</v>
      </c>
      <c r="B129" s="178" t="s">
        <v>20</v>
      </c>
      <c r="C129" s="178">
        <f t="shared" si="42"/>
        <v>5.7</v>
      </c>
      <c r="D129" s="178"/>
      <c r="E129" s="178">
        <v>5.7</v>
      </c>
      <c r="F129" s="178"/>
      <c r="G129" s="178"/>
      <c r="H129" s="178"/>
      <c r="I129" s="171" t="s">
        <v>93</v>
      </c>
    </row>
    <row r="130" spans="1:9" s="9" customFormat="1" ht="15" customHeight="1">
      <c r="A130" s="7">
        <v>123</v>
      </c>
      <c r="B130" s="178" t="s">
        <v>21</v>
      </c>
      <c r="C130" s="178">
        <f t="shared" si="42"/>
        <v>0</v>
      </c>
      <c r="D130" s="178">
        <f>SUM(D128)</f>
        <v>0</v>
      </c>
      <c r="E130" s="178">
        <v>0</v>
      </c>
      <c r="F130" s="178"/>
      <c r="G130" s="178"/>
      <c r="H130" s="178"/>
      <c r="I130" s="171" t="s">
        <v>93</v>
      </c>
    </row>
    <row r="131" spans="1:9" s="9" customFormat="1" ht="41.25" customHeight="1">
      <c r="A131" s="7">
        <v>124</v>
      </c>
      <c r="B131" s="178" t="s">
        <v>97</v>
      </c>
      <c r="C131" s="178">
        <f t="shared" si="42"/>
        <v>149.97800000000001</v>
      </c>
      <c r="D131" s="178">
        <f>SUM(D132:D133)</f>
        <v>69.905000000000001</v>
      </c>
      <c r="E131" s="203">
        <f t="shared" ref="E131:H131" si="46">SUM(E132:E133)</f>
        <v>80.072999999999993</v>
      </c>
      <c r="F131" s="203">
        <f t="shared" si="46"/>
        <v>0</v>
      </c>
      <c r="G131" s="203">
        <f t="shared" si="46"/>
        <v>0</v>
      </c>
      <c r="H131" s="203">
        <f t="shared" si="46"/>
        <v>0</v>
      </c>
      <c r="I131" s="44" t="s">
        <v>523</v>
      </c>
    </row>
    <row r="132" spans="1:9" s="9" customFormat="1" ht="33" customHeight="1">
      <c r="A132" s="7">
        <v>125</v>
      </c>
      <c r="B132" s="178" t="s">
        <v>20</v>
      </c>
      <c r="C132" s="178">
        <f t="shared" si="42"/>
        <v>149.97800000000001</v>
      </c>
      <c r="D132" s="178">
        <v>69.905000000000001</v>
      </c>
      <c r="E132" s="178">
        <v>80.072999999999993</v>
      </c>
      <c r="F132" s="178"/>
      <c r="G132" s="178"/>
      <c r="H132" s="178"/>
      <c r="I132" s="171" t="s">
        <v>93</v>
      </c>
    </row>
    <row r="133" spans="1:9" s="9" customFormat="1" ht="13.5" customHeight="1">
      <c r="A133" s="7">
        <v>126</v>
      </c>
      <c r="B133" s="178" t="s">
        <v>21</v>
      </c>
      <c r="C133" s="178">
        <f t="shared" si="42"/>
        <v>0</v>
      </c>
      <c r="D133" s="178"/>
      <c r="E133" s="178"/>
      <c r="F133" s="178"/>
      <c r="G133" s="178"/>
      <c r="H133" s="178"/>
      <c r="I133" s="171" t="s">
        <v>93</v>
      </c>
    </row>
    <row r="134" spans="1:9" s="9" customFormat="1" ht="71.25" customHeight="1">
      <c r="A134" s="7">
        <v>127</v>
      </c>
      <c r="B134" s="178" t="s">
        <v>98</v>
      </c>
      <c r="C134" s="178">
        <f t="shared" si="42"/>
        <v>2.97</v>
      </c>
      <c r="D134" s="178">
        <v>2.97</v>
      </c>
      <c r="E134" s="178"/>
      <c r="F134" s="178"/>
      <c r="G134" s="178"/>
      <c r="H134" s="45"/>
      <c r="I134" s="44" t="s">
        <v>524</v>
      </c>
    </row>
    <row r="135" spans="1:9" s="9" customFormat="1" ht="18" customHeight="1">
      <c r="A135" s="7">
        <v>128</v>
      </c>
      <c r="B135" s="178" t="s">
        <v>20</v>
      </c>
      <c r="C135" s="178">
        <f t="shared" si="42"/>
        <v>2.97</v>
      </c>
      <c r="D135" s="178">
        <v>2.97</v>
      </c>
      <c r="E135" s="178"/>
      <c r="F135" s="178"/>
      <c r="G135" s="178"/>
      <c r="H135" s="178"/>
      <c r="I135" s="171" t="s">
        <v>93</v>
      </c>
    </row>
    <row r="136" spans="1:9" s="9" customFormat="1" ht="12.75" hidden="1" customHeight="1">
      <c r="A136" s="7">
        <v>129</v>
      </c>
      <c r="B136" s="178" t="s">
        <v>21</v>
      </c>
      <c r="C136" s="178">
        <f t="shared" si="42"/>
        <v>0</v>
      </c>
      <c r="D136" s="178"/>
      <c r="E136" s="178"/>
      <c r="F136" s="178"/>
      <c r="G136" s="178"/>
      <c r="H136" s="178"/>
      <c r="I136" s="171" t="s">
        <v>93</v>
      </c>
    </row>
    <row r="137" spans="1:9" s="9" customFormat="1">
      <c r="A137" s="7">
        <v>130</v>
      </c>
      <c r="B137" s="203" t="s">
        <v>615</v>
      </c>
      <c r="C137" s="178">
        <f t="shared" si="42"/>
        <v>5</v>
      </c>
      <c r="D137" s="178">
        <f>SUM(D138:D139)</f>
        <v>0</v>
      </c>
      <c r="E137" s="203">
        <f t="shared" ref="E137:H137" si="47">SUM(E138:E139)</f>
        <v>5</v>
      </c>
      <c r="F137" s="203">
        <f t="shared" si="47"/>
        <v>0</v>
      </c>
      <c r="G137" s="203">
        <f t="shared" si="47"/>
        <v>0</v>
      </c>
      <c r="H137" s="203">
        <f t="shared" si="47"/>
        <v>0</v>
      </c>
      <c r="I137" s="171" t="s">
        <v>525</v>
      </c>
    </row>
    <row r="138" spans="1:9" s="9" customFormat="1">
      <c r="A138" s="7">
        <v>131</v>
      </c>
      <c r="B138" s="178" t="s">
        <v>20</v>
      </c>
      <c r="C138" s="178">
        <f>SUM(D138:H138)</f>
        <v>5</v>
      </c>
      <c r="D138" s="178"/>
      <c r="E138" s="178">
        <v>5</v>
      </c>
      <c r="F138" s="178"/>
      <c r="G138" s="178"/>
      <c r="H138" s="178"/>
      <c r="I138" s="171" t="s">
        <v>93</v>
      </c>
    </row>
    <row r="139" spans="1:9" s="9" customFormat="1">
      <c r="A139" s="7">
        <v>132</v>
      </c>
      <c r="B139" s="178" t="s">
        <v>21</v>
      </c>
      <c r="C139" s="178">
        <v>0</v>
      </c>
      <c r="D139" s="178"/>
      <c r="E139" s="178"/>
      <c r="F139" s="178"/>
      <c r="G139" s="178"/>
      <c r="H139" s="178"/>
      <c r="I139" s="171" t="s">
        <v>93</v>
      </c>
    </row>
    <row r="140" spans="1:9" s="9" customFormat="1">
      <c r="A140" s="7">
        <v>133</v>
      </c>
      <c r="B140" s="247" t="s">
        <v>64</v>
      </c>
      <c r="C140" s="178">
        <v>6.3</v>
      </c>
      <c r="D140" s="247">
        <f>SUM(D142:D143)</f>
        <v>6.3</v>
      </c>
      <c r="E140" s="247">
        <f t="shared" ref="E140:H140" si="48">SUM(E142:E143)</f>
        <v>52.07</v>
      </c>
      <c r="F140" s="247">
        <f t="shared" si="48"/>
        <v>0</v>
      </c>
      <c r="G140" s="247">
        <f t="shared" si="48"/>
        <v>0</v>
      </c>
      <c r="H140" s="247">
        <f t="shared" si="48"/>
        <v>0</v>
      </c>
      <c r="I140" s="171" t="s">
        <v>526</v>
      </c>
    </row>
    <row r="141" spans="1:9" s="9" customFormat="1" ht="78.75" customHeight="1">
      <c r="A141" s="7">
        <v>134</v>
      </c>
      <c r="B141" s="247"/>
      <c r="C141" s="178">
        <f>SUM(C139)</f>
        <v>0</v>
      </c>
      <c r="D141" s="247"/>
      <c r="E141" s="247"/>
      <c r="F141" s="247"/>
      <c r="G141" s="247"/>
      <c r="H141" s="247"/>
      <c r="I141" s="171" t="s">
        <v>23</v>
      </c>
    </row>
    <row r="142" spans="1:9" s="9" customFormat="1">
      <c r="A142" s="7">
        <v>135</v>
      </c>
      <c r="B142" s="178" t="s">
        <v>20</v>
      </c>
      <c r="C142" s="178">
        <f>SUM(D142:H142)</f>
        <v>58.37</v>
      </c>
      <c r="D142" s="178">
        <v>6.3</v>
      </c>
      <c r="E142" s="178">
        <v>52.07</v>
      </c>
      <c r="F142" s="178"/>
      <c r="G142" s="178"/>
      <c r="H142" s="178"/>
      <c r="I142" s="171" t="s">
        <v>93</v>
      </c>
    </row>
    <row r="143" spans="1:9" s="9" customFormat="1">
      <c r="A143" s="7">
        <v>136</v>
      </c>
      <c r="B143" s="178" t="s">
        <v>21</v>
      </c>
      <c r="C143" s="178">
        <f>SUM(D143:H143)</f>
        <v>0</v>
      </c>
      <c r="D143" s="178">
        <v>0</v>
      </c>
      <c r="E143" s="178"/>
      <c r="F143" s="178"/>
      <c r="G143" s="178"/>
      <c r="H143" s="178"/>
      <c r="I143" s="171" t="s">
        <v>93</v>
      </c>
    </row>
    <row r="144" spans="1:9" s="9" customFormat="1" ht="38.25">
      <c r="A144" s="7">
        <v>137</v>
      </c>
      <c r="B144" s="178" t="s">
        <v>99</v>
      </c>
      <c r="C144" s="178">
        <v>65</v>
      </c>
      <c r="D144" s="178">
        <v>65</v>
      </c>
      <c r="E144" s="178"/>
      <c r="F144" s="178"/>
      <c r="G144" s="178"/>
      <c r="H144" s="178"/>
      <c r="I144" s="171" t="s">
        <v>525</v>
      </c>
    </row>
    <row r="145" spans="1:9" s="9" customFormat="1" ht="18" customHeight="1">
      <c r="A145" s="7">
        <v>138</v>
      </c>
      <c r="B145" s="178" t="s">
        <v>20</v>
      </c>
      <c r="C145" s="178">
        <f>SUM(D145:H145)</f>
        <v>65</v>
      </c>
      <c r="D145" s="178">
        <v>65</v>
      </c>
      <c r="E145" s="178"/>
      <c r="F145" s="178"/>
      <c r="G145" s="178"/>
      <c r="H145" s="178"/>
      <c r="I145" s="171" t="s">
        <v>93</v>
      </c>
    </row>
    <row r="146" spans="1:9" s="9" customFormat="1">
      <c r="A146" s="7">
        <v>139</v>
      </c>
      <c r="B146" s="178" t="s">
        <v>21</v>
      </c>
      <c r="C146" s="178"/>
      <c r="D146" s="178"/>
      <c r="E146" s="178"/>
      <c r="F146" s="178"/>
      <c r="G146" s="178"/>
      <c r="H146" s="178"/>
      <c r="I146" s="171" t="s">
        <v>93</v>
      </c>
    </row>
    <row r="147" spans="1:9" s="181" customFormat="1" ht="25.5">
      <c r="A147" s="7">
        <v>140</v>
      </c>
      <c r="B147" s="178" t="s">
        <v>100</v>
      </c>
      <c r="C147" s="178">
        <f>SUM(D147:H147)</f>
        <v>0</v>
      </c>
      <c r="D147" s="178">
        <v>0</v>
      </c>
      <c r="E147" s="178"/>
      <c r="F147" s="178"/>
      <c r="G147" s="178"/>
      <c r="H147" s="178"/>
      <c r="I147" s="171" t="s">
        <v>527</v>
      </c>
    </row>
    <row r="148" spans="1:9" s="181" customFormat="1" ht="15.75">
      <c r="A148" s="7">
        <v>141</v>
      </c>
      <c r="B148" s="178" t="s">
        <v>20</v>
      </c>
      <c r="C148" s="178">
        <f>SUM(D148:H148)</f>
        <v>0</v>
      </c>
      <c r="D148" s="47">
        <v>0</v>
      </c>
      <c r="E148" s="47"/>
      <c r="F148" s="47"/>
      <c r="G148" s="47"/>
      <c r="H148" s="47"/>
      <c r="I148" s="171" t="s">
        <v>93</v>
      </c>
    </row>
    <row r="149" spans="1:9" s="9" customFormat="1">
      <c r="A149" s="7">
        <v>142</v>
      </c>
      <c r="B149" s="178" t="s">
        <v>21</v>
      </c>
      <c r="C149" s="178">
        <f>SUM(D149:H149)</f>
        <v>0</v>
      </c>
      <c r="D149" s="178">
        <v>0</v>
      </c>
      <c r="E149" s="178"/>
      <c r="F149" s="178"/>
      <c r="G149" s="178"/>
      <c r="H149" s="178"/>
      <c r="I149" s="171" t="s">
        <v>65</v>
      </c>
    </row>
    <row r="150" spans="1:9" s="9" customFormat="1" ht="15.75">
      <c r="A150" s="7">
        <v>143</v>
      </c>
      <c r="B150" s="214" t="s">
        <v>116</v>
      </c>
      <c r="C150" s="248"/>
      <c r="D150" s="248"/>
      <c r="E150" s="248"/>
      <c r="F150" s="248"/>
      <c r="G150" s="248"/>
      <c r="H150" s="248"/>
      <c r="I150" s="249"/>
    </row>
    <row r="151" spans="1:9" s="9" customFormat="1">
      <c r="A151" s="7">
        <v>144</v>
      </c>
      <c r="B151" s="48" t="s">
        <v>117</v>
      </c>
      <c r="C151" s="49">
        <f t="shared" ref="C151:H151" si="49">SUM(C152:C153)</f>
        <v>27134</v>
      </c>
      <c r="D151" s="49">
        <f t="shared" si="49"/>
        <v>2432</v>
      </c>
      <c r="E151" s="49">
        <f t="shared" si="49"/>
        <v>6719</v>
      </c>
      <c r="F151" s="49">
        <f t="shared" si="49"/>
        <v>6191</v>
      </c>
      <c r="G151" s="49">
        <f t="shared" si="49"/>
        <v>5127</v>
      </c>
      <c r="H151" s="49">
        <f t="shared" si="49"/>
        <v>6665</v>
      </c>
      <c r="I151" s="50" t="s">
        <v>93</v>
      </c>
    </row>
    <row r="152" spans="1:9" s="9" customFormat="1">
      <c r="A152" s="7">
        <v>145</v>
      </c>
      <c r="B152" s="10" t="s">
        <v>91</v>
      </c>
      <c r="C152" s="20">
        <f t="shared" ref="C152" si="50">SUM(C155,C158,C162)</f>
        <v>0</v>
      </c>
      <c r="D152" s="20">
        <f t="shared" ref="D152:E152" si="51">SUM(D155,D158)</f>
        <v>0</v>
      </c>
      <c r="E152" s="20">
        <f t="shared" si="51"/>
        <v>0</v>
      </c>
      <c r="F152" s="20">
        <f>SUM(F155,F158)</f>
        <v>0</v>
      </c>
      <c r="G152" s="20">
        <f t="shared" ref="G152:H152" si="52">SUM(G155,G158)</f>
        <v>0</v>
      </c>
      <c r="H152" s="20">
        <f t="shared" si="52"/>
        <v>0</v>
      </c>
      <c r="I152" s="40" t="s">
        <v>93</v>
      </c>
    </row>
    <row r="153" spans="1:9" s="9" customFormat="1">
      <c r="A153" s="7">
        <v>146</v>
      </c>
      <c r="B153" s="10" t="s">
        <v>101</v>
      </c>
      <c r="C153" s="20">
        <f t="shared" ref="C153:H153" si="53">SUM(C156,C159)</f>
        <v>27134</v>
      </c>
      <c r="D153" s="20">
        <f t="shared" si="53"/>
        <v>2432</v>
      </c>
      <c r="E153" s="20">
        <f t="shared" si="53"/>
        <v>6719</v>
      </c>
      <c r="F153" s="20">
        <f t="shared" si="53"/>
        <v>6191</v>
      </c>
      <c r="G153" s="20">
        <f t="shared" si="53"/>
        <v>5127</v>
      </c>
      <c r="H153" s="20">
        <f t="shared" si="53"/>
        <v>6665</v>
      </c>
      <c r="I153" s="40" t="s">
        <v>93</v>
      </c>
    </row>
    <row r="154" spans="1:9" s="9" customFormat="1">
      <c r="A154" s="7">
        <v>147</v>
      </c>
      <c r="B154" s="10" t="s">
        <v>102</v>
      </c>
      <c r="C154" s="20">
        <f>SUM(D154:H154)</f>
        <v>6000</v>
      </c>
      <c r="D154" s="20">
        <f>SUM(D155:D156)</f>
        <v>0</v>
      </c>
      <c r="E154" s="20">
        <f t="shared" ref="E154:H154" si="54">SUM(E155:E156)</f>
        <v>0</v>
      </c>
      <c r="F154" s="20">
        <f t="shared" si="54"/>
        <v>0</v>
      </c>
      <c r="G154" s="20">
        <f t="shared" si="54"/>
        <v>0</v>
      </c>
      <c r="H154" s="20">
        <f t="shared" si="54"/>
        <v>6000</v>
      </c>
      <c r="I154" s="171" t="s">
        <v>93</v>
      </c>
    </row>
    <row r="155" spans="1:9" s="9" customFormat="1">
      <c r="A155" s="7">
        <v>148</v>
      </c>
      <c r="B155" s="178" t="s">
        <v>91</v>
      </c>
      <c r="C155" s="18">
        <f t="shared" ref="C155:H155" si="55">SUM(C162,C166)</f>
        <v>0</v>
      </c>
      <c r="D155" s="18">
        <f t="shared" si="55"/>
        <v>0</v>
      </c>
      <c r="E155" s="18">
        <f t="shared" si="55"/>
        <v>0</v>
      </c>
      <c r="F155" s="18">
        <f t="shared" si="55"/>
        <v>0</v>
      </c>
      <c r="G155" s="18">
        <f t="shared" si="55"/>
        <v>0</v>
      </c>
      <c r="H155" s="18">
        <f t="shared" si="55"/>
        <v>0</v>
      </c>
      <c r="I155" s="171" t="s">
        <v>93</v>
      </c>
    </row>
    <row r="156" spans="1:9" s="9" customFormat="1">
      <c r="A156" s="7">
        <v>149</v>
      </c>
      <c r="B156" s="178" t="s">
        <v>101</v>
      </c>
      <c r="C156" s="171">
        <f>SUM(C163,C167)</f>
        <v>6000</v>
      </c>
      <c r="D156" s="171">
        <f t="shared" ref="D156:H156" si="56">SUM(D163,D167)</f>
        <v>0</v>
      </c>
      <c r="E156" s="171">
        <f t="shared" si="56"/>
        <v>0</v>
      </c>
      <c r="F156" s="171">
        <f t="shared" si="56"/>
        <v>0</v>
      </c>
      <c r="G156" s="171">
        <f t="shared" si="56"/>
        <v>0</v>
      </c>
      <c r="H156" s="171">
        <f t="shared" si="56"/>
        <v>6000</v>
      </c>
      <c r="I156" s="171" t="s">
        <v>93</v>
      </c>
    </row>
    <row r="157" spans="1:9" s="9" customFormat="1">
      <c r="A157" s="7">
        <v>150</v>
      </c>
      <c r="B157" s="10" t="s">
        <v>103</v>
      </c>
      <c r="C157" s="51">
        <f t="shared" ref="C157:H157" si="57">SUM(C158:C159)</f>
        <v>21134</v>
      </c>
      <c r="D157" s="51">
        <f t="shared" si="57"/>
        <v>2432</v>
      </c>
      <c r="E157" s="51">
        <f t="shared" si="57"/>
        <v>6719</v>
      </c>
      <c r="F157" s="51">
        <f t="shared" si="57"/>
        <v>6191</v>
      </c>
      <c r="G157" s="51">
        <f t="shared" si="57"/>
        <v>5127</v>
      </c>
      <c r="H157" s="51">
        <f t="shared" si="57"/>
        <v>665</v>
      </c>
      <c r="I157" s="171" t="s">
        <v>93</v>
      </c>
    </row>
    <row r="158" spans="1:9" s="9" customFormat="1">
      <c r="A158" s="7">
        <v>151</v>
      </c>
      <c r="B158" s="178" t="s">
        <v>91</v>
      </c>
      <c r="C158" s="7">
        <f>SUM(C166,C170,C175,C180,C185)</f>
        <v>0</v>
      </c>
      <c r="D158" s="7">
        <f t="shared" ref="D158:H158" si="58">SUM(D166,D170,D175,D180,D185)</f>
        <v>0</v>
      </c>
      <c r="E158" s="7">
        <f t="shared" si="58"/>
        <v>0</v>
      </c>
      <c r="F158" s="7">
        <f t="shared" si="58"/>
        <v>0</v>
      </c>
      <c r="G158" s="7">
        <f t="shared" si="58"/>
        <v>0</v>
      </c>
      <c r="H158" s="7">
        <f t="shared" si="58"/>
        <v>0</v>
      </c>
      <c r="I158" s="171" t="s">
        <v>93</v>
      </c>
    </row>
    <row r="159" spans="1:9" s="9" customFormat="1">
      <c r="A159" s="7">
        <v>152</v>
      </c>
      <c r="B159" s="178" t="s">
        <v>101</v>
      </c>
      <c r="C159" s="171">
        <f>SUM(C171)</f>
        <v>21134</v>
      </c>
      <c r="D159" s="171">
        <f t="shared" ref="D159:H159" si="59">SUM(D171)</f>
        <v>2432</v>
      </c>
      <c r="E159" s="171">
        <f t="shared" si="59"/>
        <v>6719</v>
      </c>
      <c r="F159" s="171">
        <f t="shared" si="59"/>
        <v>6191</v>
      </c>
      <c r="G159" s="171">
        <f t="shared" si="59"/>
        <v>5127</v>
      </c>
      <c r="H159" s="171">
        <f t="shared" si="59"/>
        <v>665</v>
      </c>
      <c r="I159" s="171" t="s">
        <v>93</v>
      </c>
    </row>
    <row r="160" spans="1:9" s="9" customFormat="1">
      <c r="A160" s="7">
        <v>153</v>
      </c>
      <c r="B160" s="224" t="s">
        <v>104</v>
      </c>
      <c r="C160" s="224"/>
      <c r="D160" s="224"/>
      <c r="E160" s="224"/>
      <c r="F160" s="224"/>
      <c r="G160" s="224"/>
      <c r="H160" s="224"/>
      <c r="I160" s="171" t="s">
        <v>93</v>
      </c>
    </row>
    <row r="161" spans="1:9" s="9" customFormat="1">
      <c r="A161" s="7">
        <v>154</v>
      </c>
      <c r="B161" s="10" t="s">
        <v>105</v>
      </c>
      <c r="C161" s="17">
        <f t="shared" ref="C161:H161" si="60">SUM(C162:C163)</f>
        <v>0</v>
      </c>
      <c r="D161" s="17">
        <f t="shared" si="60"/>
        <v>0</v>
      </c>
      <c r="E161" s="17">
        <f t="shared" si="60"/>
        <v>0</v>
      </c>
      <c r="F161" s="17">
        <f t="shared" si="60"/>
        <v>0</v>
      </c>
      <c r="G161" s="17">
        <f t="shared" si="60"/>
        <v>0</v>
      </c>
      <c r="H161" s="17">
        <f t="shared" si="60"/>
        <v>0</v>
      </c>
      <c r="I161" s="171" t="s">
        <v>93</v>
      </c>
    </row>
    <row r="162" spans="1:9" s="9" customFormat="1">
      <c r="A162" s="7">
        <v>155</v>
      </c>
      <c r="B162" s="178" t="s">
        <v>91</v>
      </c>
      <c r="C162" s="18">
        <f t="shared" ref="C162:H162" si="61">SUM(C166)</f>
        <v>0</v>
      </c>
      <c r="D162" s="18">
        <f t="shared" si="61"/>
        <v>0</v>
      </c>
      <c r="E162" s="18">
        <f t="shared" si="61"/>
        <v>0</v>
      </c>
      <c r="F162" s="18">
        <f t="shared" si="61"/>
        <v>0</v>
      </c>
      <c r="G162" s="18">
        <f t="shared" si="61"/>
        <v>0</v>
      </c>
      <c r="H162" s="18">
        <f t="shared" si="61"/>
        <v>0</v>
      </c>
      <c r="I162" s="171" t="s">
        <v>93</v>
      </c>
    </row>
    <row r="163" spans="1:9" s="9" customFormat="1">
      <c r="A163" s="7">
        <v>156</v>
      </c>
      <c r="B163" s="178" t="s">
        <v>101</v>
      </c>
      <c r="C163" s="18">
        <f>SUM(D161:H161)</f>
        <v>0</v>
      </c>
      <c r="D163" s="171">
        <f t="shared" ref="D163:G163" si="62">SUM(D167)</f>
        <v>0</v>
      </c>
      <c r="E163" s="171">
        <f t="shared" si="62"/>
        <v>0</v>
      </c>
      <c r="F163" s="171">
        <f t="shared" si="62"/>
        <v>0</v>
      </c>
      <c r="G163" s="171">
        <f t="shared" si="62"/>
        <v>0</v>
      </c>
      <c r="H163" s="171">
        <v>0</v>
      </c>
      <c r="I163" s="171" t="s">
        <v>93</v>
      </c>
    </row>
    <row r="164" spans="1:9" s="9" customFormat="1">
      <c r="A164" s="7">
        <v>157</v>
      </c>
      <c r="B164" s="224" t="s">
        <v>106</v>
      </c>
      <c r="C164" s="224"/>
      <c r="D164" s="224"/>
      <c r="E164" s="224"/>
      <c r="F164" s="224"/>
      <c r="G164" s="224"/>
      <c r="H164" s="224"/>
      <c r="I164" s="171"/>
    </row>
    <row r="165" spans="1:9" s="9" customFormat="1" ht="25.5">
      <c r="A165" s="7">
        <v>158</v>
      </c>
      <c r="B165" s="10" t="s">
        <v>107</v>
      </c>
      <c r="C165" s="51">
        <f t="shared" ref="C165:H165" si="63">SUM(C166:C167)</f>
        <v>6000</v>
      </c>
      <c r="D165" s="51">
        <f t="shared" si="63"/>
        <v>0</v>
      </c>
      <c r="E165" s="51">
        <f t="shared" si="63"/>
        <v>0</v>
      </c>
      <c r="F165" s="51">
        <f t="shared" si="63"/>
        <v>0</v>
      </c>
      <c r="G165" s="51">
        <f t="shared" si="63"/>
        <v>0</v>
      </c>
      <c r="H165" s="51">
        <f t="shared" si="63"/>
        <v>6000</v>
      </c>
      <c r="I165" s="171" t="s">
        <v>528</v>
      </c>
    </row>
    <row r="166" spans="1:9" s="9" customFormat="1">
      <c r="A166" s="7">
        <v>159</v>
      </c>
      <c r="B166" s="178" t="s">
        <v>91</v>
      </c>
      <c r="C166" s="171">
        <f>SUM(D166:H166)</f>
        <v>0</v>
      </c>
      <c r="D166" s="171" t="s">
        <v>95</v>
      </c>
      <c r="E166" s="171" t="s">
        <v>95</v>
      </c>
      <c r="F166" s="171" t="s">
        <v>95</v>
      </c>
      <c r="G166" s="171" t="s">
        <v>95</v>
      </c>
      <c r="H166" s="171">
        <v>0</v>
      </c>
      <c r="I166" s="171" t="s">
        <v>93</v>
      </c>
    </row>
    <row r="167" spans="1:9" s="9" customFormat="1">
      <c r="A167" s="7">
        <v>160</v>
      </c>
      <c r="B167" s="178" t="s">
        <v>101</v>
      </c>
      <c r="C167" s="171">
        <f>SUM(D167:H167)</f>
        <v>6000</v>
      </c>
      <c r="D167" s="171" t="s">
        <v>95</v>
      </c>
      <c r="E167" s="171" t="s">
        <v>95</v>
      </c>
      <c r="F167" s="171" t="s">
        <v>95</v>
      </c>
      <c r="G167" s="171">
        <v>0</v>
      </c>
      <c r="H167" s="171">
        <v>6000</v>
      </c>
      <c r="I167" s="171" t="s">
        <v>93</v>
      </c>
    </row>
    <row r="168" spans="1:9" s="9" customFormat="1">
      <c r="A168" s="7">
        <v>161</v>
      </c>
      <c r="B168" s="224" t="s">
        <v>108</v>
      </c>
      <c r="C168" s="224"/>
      <c r="D168" s="224"/>
      <c r="E168" s="224"/>
      <c r="F168" s="224"/>
      <c r="G168" s="224"/>
      <c r="H168" s="224"/>
      <c r="I168" s="171" t="s">
        <v>93</v>
      </c>
    </row>
    <row r="169" spans="1:9" s="9" customFormat="1">
      <c r="A169" s="7">
        <v>162</v>
      </c>
      <c r="B169" s="10" t="s">
        <v>109</v>
      </c>
      <c r="C169" s="51">
        <f t="shared" ref="C169:H169" si="64">SUM(C170:C171)</f>
        <v>21134</v>
      </c>
      <c r="D169" s="51">
        <f t="shared" si="64"/>
        <v>2432</v>
      </c>
      <c r="E169" s="51">
        <f t="shared" si="64"/>
        <v>6719</v>
      </c>
      <c r="F169" s="51">
        <f t="shared" si="64"/>
        <v>6191</v>
      </c>
      <c r="G169" s="51">
        <f t="shared" si="64"/>
        <v>5127</v>
      </c>
      <c r="H169" s="51">
        <f t="shared" si="64"/>
        <v>665</v>
      </c>
      <c r="I169" s="171" t="s">
        <v>93</v>
      </c>
    </row>
    <row r="170" spans="1:9" s="9" customFormat="1">
      <c r="A170" s="7">
        <v>163</v>
      </c>
      <c r="B170" s="178" t="s">
        <v>91</v>
      </c>
      <c r="C170" s="51">
        <f t="shared" ref="C170:C190" si="65">SUM(D170:H170)</f>
        <v>0</v>
      </c>
      <c r="D170" s="171">
        <f>SUM(D175,D180,D185)</f>
        <v>0</v>
      </c>
      <c r="E170" s="171">
        <v>0</v>
      </c>
      <c r="F170" s="171">
        <v>0</v>
      </c>
      <c r="G170" s="171">
        <v>0</v>
      </c>
      <c r="H170" s="171">
        <f>SUM(H175,H180,H185)</f>
        <v>0</v>
      </c>
      <c r="I170" s="171" t="s">
        <v>93</v>
      </c>
    </row>
    <row r="171" spans="1:9" s="9" customFormat="1">
      <c r="A171" s="7">
        <v>164</v>
      </c>
      <c r="B171" s="178" t="s">
        <v>101</v>
      </c>
      <c r="C171" s="51">
        <f t="shared" si="65"/>
        <v>21134</v>
      </c>
      <c r="D171" s="171">
        <f>SUM(D173,D188,D190+D176+D178+D181+D183+D186)</f>
        <v>2432</v>
      </c>
      <c r="E171" s="171">
        <f>SUM(E173,E188,E190+E176+E178+E181+E183+E186)</f>
        <v>6719</v>
      </c>
      <c r="F171" s="171">
        <f t="shared" ref="F171:H171" si="66">SUM(F173,F188,F190+F176+F178+F181+F183+F186)</f>
        <v>6191</v>
      </c>
      <c r="G171" s="171">
        <f t="shared" si="66"/>
        <v>5127</v>
      </c>
      <c r="H171" s="171">
        <f t="shared" si="66"/>
        <v>665</v>
      </c>
      <c r="I171" s="171" t="s">
        <v>93</v>
      </c>
    </row>
    <row r="172" spans="1:9" s="9" customFormat="1" ht="25.5">
      <c r="A172" s="7">
        <v>165</v>
      </c>
      <c r="B172" s="178" t="s">
        <v>110</v>
      </c>
      <c r="C172" s="51">
        <f t="shared" si="65"/>
        <v>1900</v>
      </c>
      <c r="D172" s="171">
        <v>1900</v>
      </c>
      <c r="E172" s="171" t="s">
        <v>95</v>
      </c>
      <c r="F172" s="171" t="s">
        <v>95</v>
      </c>
      <c r="G172" s="171" t="s">
        <v>95</v>
      </c>
      <c r="H172" s="171" t="s">
        <v>95</v>
      </c>
      <c r="I172" s="171" t="s">
        <v>528</v>
      </c>
    </row>
    <row r="173" spans="1:9" s="9" customFormat="1">
      <c r="A173" s="7">
        <v>166</v>
      </c>
      <c r="B173" s="178" t="s">
        <v>101</v>
      </c>
      <c r="C173" s="51">
        <f t="shared" si="65"/>
        <v>1900</v>
      </c>
      <c r="D173" s="171">
        <v>1900</v>
      </c>
      <c r="E173" s="171"/>
      <c r="F173" s="171"/>
      <c r="G173" s="171"/>
      <c r="H173" s="171"/>
      <c r="I173" s="171" t="s">
        <v>93</v>
      </c>
    </row>
    <row r="174" spans="1:9" s="9" customFormat="1">
      <c r="A174" s="7">
        <v>167</v>
      </c>
      <c r="B174" s="178" t="s">
        <v>111</v>
      </c>
      <c r="C174" s="51">
        <f>SUM(C175:C176)</f>
        <v>4560</v>
      </c>
      <c r="D174" s="51">
        <f t="shared" ref="D174:H174" si="67">SUM(D175:D176)</f>
        <v>0</v>
      </c>
      <c r="E174" s="51">
        <f t="shared" si="67"/>
        <v>4560</v>
      </c>
      <c r="F174" s="51">
        <f t="shared" si="67"/>
        <v>0</v>
      </c>
      <c r="G174" s="51">
        <f t="shared" si="67"/>
        <v>0</v>
      </c>
      <c r="H174" s="51">
        <f t="shared" si="67"/>
        <v>0</v>
      </c>
      <c r="I174" s="171" t="s">
        <v>528</v>
      </c>
    </row>
    <row r="175" spans="1:9" s="9" customFormat="1">
      <c r="A175" s="7">
        <v>168</v>
      </c>
      <c r="B175" s="178" t="s">
        <v>91</v>
      </c>
      <c r="C175" s="51">
        <f t="shared" si="65"/>
        <v>0</v>
      </c>
      <c r="D175" s="171"/>
      <c r="E175" s="171">
        <v>0</v>
      </c>
      <c r="F175" s="171"/>
      <c r="G175" s="171"/>
      <c r="H175" s="171"/>
      <c r="I175" s="171" t="s">
        <v>93</v>
      </c>
    </row>
    <row r="176" spans="1:9" s="9" customFormat="1" ht="13.5">
      <c r="A176" s="7">
        <v>169</v>
      </c>
      <c r="B176" s="200" t="s">
        <v>101</v>
      </c>
      <c r="C176" s="51">
        <f t="shared" si="65"/>
        <v>4560</v>
      </c>
      <c r="D176" s="52"/>
      <c r="E176" s="53">
        <v>4560</v>
      </c>
      <c r="F176" s="52"/>
      <c r="G176" s="52"/>
      <c r="H176" s="52"/>
      <c r="I176" s="53" t="s">
        <v>93</v>
      </c>
    </row>
    <row r="177" spans="1:9" s="9" customFormat="1" ht="25.5">
      <c r="A177" s="7">
        <v>170</v>
      </c>
      <c r="B177" s="178" t="s">
        <v>366</v>
      </c>
      <c r="C177" s="51">
        <f t="shared" si="65"/>
        <v>1900</v>
      </c>
      <c r="D177" s="171"/>
      <c r="E177" s="171">
        <v>1900</v>
      </c>
      <c r="F177" s="171"/>
      <c r="G177" s="171"/>
      <c r="H177" s="171"/>
      <c r="I177" s="171" t="s">
        <v>528</v>
      </c>
    </row>
    <row r="178" spans="1:9" s="9" customFormat="1">
      <c r="A178" s="7">
        <v>171</v>
      </c>
      <c r="B178" s="178" t="s">
        <v>101</v>
      </c>
      <c r="C178" s="51">
        <f t="shared" si="65"/>
        <v>1900</v>
      </c>
      <c r="D178" s="171"/>
      <c r="E178" s="171">
        <v>1900</v>
      </c>
      <c r="F178" s="171"/>
      <c r="G178" s="171"/>
      <c r="H178" s="171"/>
      <c r="I178" s="171" t="s">
        <v>93</v>
      </c>
    </row>
    <row r="179" spans="1:9" s="9" customFormat="1">
      <c r="A179" s="7">
        <v>172</v>
      </c>
      <c r="B179" s="178" t="s">
        <v>367</v>
      </c>
      <c r="C179" s="51">
        <f>SUM(C180:C181)</f>
        <v>3600</v>
      </c>
      <c r="D179" s="51">
        <f t="shared" ref="D179:H179" si="68">SUM(D180:D181)</f>
        <v>0</v>
      </c>
      <c r="E179" s="51">
        <f t="shared" si="68"/>
        <v>0</v>
      </c>
      <c r="F179" s="51">
        <f t="shared" si="68"/>
        <v>3600</v>
      </c>
      <c r="G179" s="51">
        <f t="shared" si="68"/>
        <v>0</v>
      </c>
      <c r="H179" s="51">
        <f t="shared" si="68"/>
        <v>0</v>
      </c>
      <c r="I179" s="171" t="s">
        <v>528</v>
      </c>
    </row>
    <row r="180" spans="1:9" s="9" customFormat="1">
      <c r="A180" s="7">
        <v>173</v>
      </c>
      <c r="B180" s="178" t="s">
        <v>91</v>
      </c>
      <c r="C180" s="51">
        <f t="shared" si="65"/>
        <v>0</v>
      </c>
      <c r="D180" s="171"/>
      <c r="E180" s="171"/>
      <c r="F180" s="171">
        <v>0</v>
      </c>
      <c r="G180" s="171"/>
      <c r="H180" s="171"/>
      <c r="I180" s="171" t="s">
        <v>93</v>
      </c>
    </row>
    <row r="181" spans="1:9" s="9" customFormat="1">
      <c r="A181" s="7">
        <v>174</v>
      </c>
      <c r="B181" s="178" t="s">
        <v>101</v>
      </c>
      <c r="C181" s="51">
        <f t="shared" si="65"/>
        <v>3600</v>
      </c>
      <c r="D181" s="171"/>
      <c r="E181" s="171"/>
      <c r="F181" s="171">
        <v>3600</v>
      </c>
      <c r="G181" s="171"/>
      <c r="H181" s="171"/>
      <c r="I181" s="171" t="s">
        <v>93</v>
      </c>
    </row>
    <row r="182" spans="1:9" s="9" customFormat="1" ht="25.5">
      <c r="A182" s="7">
        <v>175</v>
      </c>
      <c r="B182" s="178" t="s">
        <v>368</v>
      </c>
      <c r="C182" s="51">
        <f t="shared" si="65"/>
        <v>2000</v>
      </c>
      <c r="D182" s="171">
        <f>SUM(D183)</f>
        <v>0</v>
      </c>
      <c r="E182" s="171">
        <f t="shared" ref="E182:H182" si="69">SUM(E183)</f>
        <v>0</v>
      </c>
      <c r="F182" s="171">
        <f t="shared" si="69"/>
        <v>2000</v>
      </c>
      <c r="G182" s="171">
        <f t="shared" si="69"/>
        <v>0</v>
      </c>
      <c r="H182" s="171">
        <f t="shared" si="69"/>
        <v>0</v>
      </c>
      <c r="I182" s="171" t="s">
        <v>528</v>
      </c>
    </row>
    <row r="183" spans="1:9" s="9" customFormat="1">
      <c r="A183" s="7">
        <v>176</v>
      </c>
      <c r="B183" s="178" t="s">
        <v>101</v>
      </c>
      <c r="C183" s="51">
        <f t="shared" si="65"/>
        <v>2000</v>
      </c>
      <c r="D183" s="171"/>
      <c r="E183" s="171"/>
      <c r="F183" s="171">
        <v>2000</v>
      </c>
      <c r="G183" s="171"/>
      <c r="H183" s="171"/>
      <c r="I183" s="171" t="s">
        <v>93</v>
      </c>
    </row>
    <row r="184" spans="1:9" s="9" customFormat="1">
      <c r="A184" s="7">
        <v>177</v>
      </c>
      <c r="B184" s="178" t="s">
        <v>369</v>
      </c>
      <c r="C184" s="51">
        <f>SUM(C185:C186)</f>
        <v>4500</v>
      </c>
      <c r="D184" s="51">
        <f t="shared" ref="D184:H184" si="70">SUM(D185:D186)</f>
        <v>0</v>
      </c>
      <c r="E184" s="51">
        <f t="shared" si="70"/>
        <v>0</v>
      </c>
      <c r="F184" s="51">
        <f t="shared" si="70"/>
        <v>0</v>
      </c>
      <c r="G184" s="51">
        <f t="shared" si="70"/>
        <v>4500</v>
      </c>
      <c r="H184" s="51">
        <f t="shared" si="70"/>
        <v>0</v>
      </c>
      <c r="I184" s="171" t="s">
        <v>528</v>
      </c>
    </row>
    <row r="185" spans="1:9" s="9" customFormat="1">
      <c r="A185" s="7">
        <v>178</v>
      </c>
      <c r="B185" s="178" t="s">
        <v>91</v>
      </c>
      <c r="C185" s="51">
        <f t="shared" si="65"/>
        <v>0</v>
      </c>
      <c r="D185" s="171"/>
      <c r="E185" s="171"/>
      <c r="F185" s="171"/>
      <c r="G185" s="171">
        <v>0</v>
      </c>
      <c r="H185" s="171"/>
      <c r="I185" s="171" t="s">
        <v>93</v>
      </c>
    </row>
    <row r="186" spans="1:9" s="9" customFormat="1">
      <c r="A186" s="7">
        <v>179</v>
      </c>
      <c r="B186" s="178" t="s">
        <v>101</v>
      </c>
      <c r="C186" s="51">
        <f t="shared" si="65"/>
        <v>4500</v>
      </c>
      <c r="D186" s="171"/>
      <c r="E186" s="171"/>
      <c r="F186" s="171"/>
      <c r="G186" s="171">
        <v>4500</v>
      </c>
      <c r="H186" s="171"/>
      <c r="I186" s="171" t="s">
        <v>93</v>
      </c>
    </row>
    <row r="187" spans="1:9" s="9" customFormat="1" ht="38.25">
      <c r="A187" s="7">
        <v>180</v>
      </c>
      <c r="B187" s="178" t="s">
        <v>370</v>
      </c>
      <c r="C187" s="51">
        <f t="shared" si="65"/>
        <v>140</v>
      </c>
      <c r="D187" s="171">
        <f>SUM(D188)</f>
        <v>140</v>
      </c>
      <c r="E187" s="171">
        <f t="shared" ref="E187:H187" si="71">SUM(E188)</f>
        <v>0</v>
      </c>
      <c r="F187" s="171">
        <f t="shared" si="71"/>
        <v>0</v>
      </c>
      <c r="G187" s="171">
        <f t="shared" si="71"/>
        <v>0</v>
      </c>
      <c r="H187" s="171">
        <f t="shared" si="71"/>
        <v>0</v>
      </c>
      <c r="I187" s="171" t="s">
        <v>528</v>
      </c>
    </row>
    <row r="188" spans="1:9" s="9" customFormat="1">
      <c r="A188" s="7">
        <v>181</v>
      </c>
      <c r="B188" s="178" t="s">
        <v>101</v>
      </c>
      <c r="C188" s="51">
        <f t="shared" si="65"/>
        <v>140</v>
      </c>
      <c r="D188" s="171">
        <v>140</v>
      </c>
      <c r="E188" s="171"/>
      <c r="F188" s="171"/>
      <c r="G188" s="171"/>
      <c r="H188" s="171"/>
      <c r="I188" s="171" t="s">
        <v>93</v>
      </c>
    </row>
    <row r="189" spans="1:9" s="9" customFormat="1" ht="27.75" customHeight="1">
      <c r="A189" s="7">
        <v>182</v>
      </c>
      <c r="B189" s="203" t="s">
        <v>616</v>
      </c>
      <c r="C189" s="51">
        <f t="shared" si="65"/>
        <v>2534</v>
      </c>
      <c r="D189" s="171">
        <f>SUM(D190)</f>
        <v>392</v>
      </c>
      <c r="E189" s="171">
        <f t="shared" ref="E189:H189" si="72">SUM(E190)</f>
        <v>259</v>
      </c>
      <c r="F189" s="171">
        <f t="shared" si="72"/>
        <v>591</v>
      </c>
      <c r="G189" s="171">
        <f t="shared" si="72"/>
        <v>627</v>
      </c>
      <c r="H189" s="171">
        <f t="shared" si="72"/>
        <v>665</v>
      </c>
      <c r="I189" s="171" t="s">
        <v>528</v>
      </c>
    </row>
    <row r="190" spans="1:9" s="9" customFormat="1">
      <c r="A190" s="7">
        <v>183</v>
      </c>
      <c r="B190" s="178" t="s">
        <v>101</v>
      </c>
      <c r="C190" s="51">
        <f t="shared" si="65"/>
        <v>2534</v>
      </c>
      <c r="D190" s="171">
        <v>392</v>
      </c>
      <c r="E190" s="171">
        <v>259</v>
      </c>
      <c r="F190" s="171">
        <v>591</v>
      </c>
      <c r="G190" s="171">
        <v>627</v>
      </c>
      <c r="H190" s="171">
        <v>665</v>
      </c>
      <c r="I190" s="171" t="s">
        <v>93</v>
      </c>
    </row>
    <row r="191" spans="1:9" s="9" customFormat="1" ht="15.75">
      <c r="A191" s="7">
        <v>184</v>
      </c>
      <c r="B191" s="213" t="s">
        <v>133</v>
      </c>
      <c r="C191" s="214"/>
      <c r="D191" s="214"/>
      <c r="E191" s="214"/>
      <c r="F191" s="214"/>
      <c r="G191" s="214"/>
      <c r="H191" s="214"/>
      <c r="I191" s="215"/>
    </row>
    <row r="192" spans="1:9" s="9" customFormat="1">
      <c r="A192" s="7">
        <v>185</v>
      </c>
      <c r="B192" s="10" t="s">
        <v>114</v>
      </c>
      <c r="C192" s="54">
        <f t="shared" ref="C192:H192" si="73">SUM(C193:C194)</f>
        <v>7077</v>
      </c>
      <c r="D192" s="54">
        <f t="shared" si="73"/>
        <v>1777</v>
      </c>
      <c r="E192" s="54">
        <f t="shared" si="73"/>
        <v>1000</v>
      </c>
      <c r="F192" s="54">
        <f t="shared" si="73"/>
        <v>1000</v>
      </c>
      <c r="G192" s="54">
        <f t="shared" si="73"/>
        <v>2100</v>
      </c>
      <c r="H192" s="54">
        <f t="shared" si="73"/>
        <v>1200</v>
      </c>
      <c r="I192" s="171" t="s">
        <v>93</v>
      </c>
    </row>
    <row r="193" spans="1:9" s="9" customFormat="1">
      <c r="A193" s="7">
        <v>186</v>
      </c>
      <c r="B193" s="55" t="s">
        <v>52</v>
      </c>
      <c r="C193" s="54">
        <f t="shared" ref="C193:H194" si="74">SUM(C197)</f>
        <v>950</v>
      </c>
      <c r="D193" s="54">
        <f t="shared" si="74"/>
        <v>950</v>
      </c>
      <c r="E193" s="54">
        <f t="shared" si="74"/>
        <v>0</v>
      </c>
      <c r="F193" s="54">
        <f t="shared" si="74"/>
        <v>0</v>
      </c>
      <c r="G193" s="54">
        <f t="shared" si="74"/>
        <v>0</v>
      </c>
      <c r="H193" s="54">
        <f t="shared" si="74"/>
        <v>0</v>
      </c>
      <c r="I193" s="171" t="s">
        <v>93</v>
      </c>
    </row>
    <row r="194" spans="1:9" s="9" customFormat="1">
      <c r="A194" s="7">
        <v>187</v>
      </c>
      <c r="B194" s="55" t="s">
        <v>115</v>
      </c>
      <c r="C194" s="54">
        <f t="shared" si="74"/>
        <v>6127</v>
      </c>
      <c r="D194" s="54">
        <f t="shared" si="74"/>
        <v>827</v>
      </c>
      <c r="E194" s="54">
        <f t="shared" si="74"/>
        <v>1000</v>
      </c>
      <c r="F194" s="54">
        <f t="shared" si="74"/>
        <v>1000</v>
      </c>
      <c r="G194" s="54">
        <f t="shared" si="74"/>
        <v>2100</v>
      </c>
      <c r="H194" s="54">
        <f t="shared" si="74"/>
        <v>1200</v>
      </c>
      <c r="I194" s="171" t="s">
        <v>93</v>
      </c>
    </row>
    <row r="195" spans="1:9" s="9" customFormat="1">
      <c r="A195" s="7">
        <v>188</v>
      </c>
      <c r="B195" s="250" t="s">
        <v>103</v>
      </c>
      <c r="C195" s="251"/>
      <c r="D195" s="251"/>
      <c r="E195" s="251"/>
      <c r="F195" s="251"/>
      <c r="G195" s="251"/>
      <c r="H195" s="251"/>
      <c r="I195" s="252"/>
    </row>
    <row r="196" spans="1:9" s="9" customFormat="1">
      <c r="A196" s="7">
        <v>189</v>
      </c>
      <c r="B196" s="56" t="s">
        <v>118</v>
      </c>
      <c r="C196" s="57">
        <f t="shared" ref="C196:H196" si="75">SUM(C197,C198)</f>
        <v>7077</v>
      </c>
      <c r="D196" s="57">
        <f t="shared" si="75"/>
        <v>1777</v>
      </c>
      <c r="E196" s="57">
        <f t="shared" si="75"/>
        <v>1000</v>
      </c>
      <c r="F196" s="57">
        <f t="shared" si="75"/>
        <v>1000</v>
      </c>
      <c r="G196" s="57">
        <f t="shared" si="75"/>
        <v>2100</v>
      </c>
      <c r="H196" s="57">
        <f t="shared" si="75"/>
        <v>1200</v>
      </c>
      <c r="I196" s="171" t="s">
        <v>93</v>
      </c>
    </row>
    <row r="197" spans="1:9" s="9" customFormat="1">
      <c r="A197" s="7">
        <v>190</v>
      </c>
      <c r="B197" s="58" t="s">
        <v>52</v>
      </c>
      <c r="C197" s="54">
        <f t="shared" ref="C197:H197" si="76">SUM(C200,C203,C206,C209,C212+C215+C218+C236+C239)</f>
        <v>950</v>
      </c>
      <c r="D197" s="54">
        <f t="shared" si="76"/>
        <v>950</v>
      </c>
      <c r="E197" s="54">
        <f t="shared" si="76"/>
        <v>0</v>
      </c>
      <c r="F197" s="54">
        <f t="shared" si="76"/>
        <v>0</v>
      </c>
      <c r="G197" s="54">
        <f t="shared" si="76"/>
        <v>0</v>
      </c>
      <c r="H197" s="54">
        <f t="shared" si="76"/>
        <v>0</v>
      </c>
      <c r="I197" s="171" t="s">
        <v>93</v>
      </c>
    </row>
    <row r="198" spans="1:9" s="9" customFormat="1">
      <c r="A198" s="7">
        <v>191</v>
      </c>
      <c r="B198" s="58" t="s">
        <v>115</v>
      </c>
      <c r="C198" s="54">
        <f t="shared" ref="C198:H198" si="77">SUM(C201,C204,C207,C219+C237+C240+C210+C213+C216+C222+C225+C228+C231+C234)</f>
        <v>6127</v>
      </c>
      <c r="D198" s="54">
        <f t="shared" si="77"/>
        <v>827</v>
      </c>
      <c r="E198" s="54">
        <f t="shared" si="77"/>
        <v>1000</v>
      </c>
      <c r="F198" s="54">
        <f t="shared" si="77"/>
        <v>1000</v>
      </c>
      <c r="G198" s="54">
        <f t="shared" si="77"/>
        <v>2100</v>
      </c>
      <c r="H198" s="54">
        <f t="shared" si="77"/>
        <v>1200</v>
      </c>
      <c r="I198" s="171" t="s">
        <v>93</v>
      </c>
    </row>
    <row r="199" spans="1:9" s="9" customFormat="1" ht="90.75" customHeight="1">
      <c r="A199" s="7">
        <v>192</v>
      </c>
      <c r="B199" s="55" t="s">
        <v>567</v>
      </c>
      <c r="C199" s="59">
        <f>SUM(D199:H199)</f>
        <v>300</v>
      </c>
      <c r="D199" s="60">
        <f>SUM(D200:D201)</f>
        <v>0</v>
      </c>
      <c r="E199" s="60">
        <f t="shared" ref="E199:H199" si="78">SUM(E200:E201)</f>
        <v>300</v>
      </c>
      <c r="F199" s="60">
        <f t="shared" si="78"/>
        <v>0</v>
      </c>
      <c r="G199" s="60">
        <f t="shared" si="78"/>
        <v>0</v>
      </c>
      <c r="H199" s="60">
        <f t="shared" si="78"/>
        <v>0</v>
      </c>
      <c r="I199" s="62" t="s">
        <v>529</v>
      </c>
    </row>
    <row r="200" spans="1:9" s="9" customFormat="1">
      <c r="A200" s="7">
        <v>193</v>
      </c>
      <c r="B200" s="55" t="s">
        <v>52</v>
      </c>
      <c r="C200" s="59">
        <f t="shared" ref="C200:C240" si="79">SUM(D200:H200)</f>
        <v>0</v>
      </c>
      <c r="D200" s="60"/>
      <c r="E200" s="60"/>
      <c r="F200" s="60"/>
      <c r="G200" s="60"/>
      <c r="H200" s="61"/>
      <c r="I200" s="171" t="s">
        <v>93</v>
      </c>
    </row>
    <row r="201" spans="1:9" s="9" customFormat="1">
      <c r="A201" s="7">
        <v>194</v>
      </c>
      <c r="B201" s="55" t="s">
        <v>115</v>
      </c>
      <c r="C201" s="59">
        <f t="shared" si="79"/>
        <v>300</v>
      </c>
      <c r="D201" s="60"/>
      <c r="E201" s="60">
        <v>300</v>
      </c>
      <c r="F201" s="60"/>
      <c r="G201" s="60"/>
      <c r="H201" s="61"/>
      <c r="I201" s="171" t="s">
        <v>93</v>
      </c>
    </row>
    <row r="202" spans="1:9" s="9" customFormat="1" ht="51">
      <c r="A202" s="7">
        <v>195</v>
      </c>
      <c r="B202" s="55" t="s">
        <v>119</v>
      </c>
      <c r="C202" s="59">
        <f t="shared" si="79"/>
        <v>700</v>
      </c>
      <c r="D202" s="59">
        <f>SUM(D203:D204)</f>
        <v>0</v>
      </c>
      <c r="E202" s="59">
        <f>SUM(E203:E204)</f>
        <v>0</v>
      </c>
      <c r="F202" s="59">
        <f>SUM(F203:F204)</f>
        <v>0</v>
      </c>
      <c r="G202" s="59">
        <f>SUM(G203:G204)</f>
        <v>700</v>
      </c>
      <c r="H202" s="59">
        <f>SUM(H203:H204)</f>
        <v>0</v>
      </c>
      <c r="I202" s="62" t="s">
        <v>533</v>
      </c>
    </row>
    <row r="203" spans="1:9" s="9" customFormat="1">
      <c r="A203" s="7">
        <v>196</v>
      </c>
      <c r="B203" s="55" t="s">
        <v>52</v>
      </c>
      <c r="C203" s="59">
        <f t="shared" si="79"/>
        <v>0</v>
      </c>
      <c r="D203" s="60"/>
      <c r="E203" s="60"/>
      <c r="F203" s="60"/>
      <c r="G203" s="60"/>
      <c r="H203" s="61"/>
      <c r="I203" s="171" t="s">
        <v>93</v>
      </c>
    </row>
    <row r="204" spans="1:9" s="9" customFormat="1">
      <c r="A204" s="7">
        <v>197</v>
      </c>
      <c r="B204" s="55" t="s">
        <v>115</v>
      </c>
      <c r="C204" s="59">
        <f t="shared" si="79"/>
        <v>700</v>
      </c>
      <c r="D204" s="60"/>
      <c r="E204" s="60">
        <v>0</v>
      </c>
      <c r="F204" s="60"/>
      <c r="G204" s="60">
        <v>700</v>
      </c>
      <c r="H204" s="61"/>
      <c r="I204" s="171" t="s">
        <v>93</v>
      </c>
    </row>
    <row r="205" spans="1:9" s="9" customFormat="1" ht="89.25">
      <c r="A205" s="7">
        <v>198</v>
      </c>
      <c r="B205" s="55" t="s">
        <v>371</v>
      </c>
      <c r="C205" s="59">
        <f t="shared" si="79"/>
        <v>500</v>
      </c>
      <c r="D205" s="60">
        <f>SUM(D206:D207)</f>
        <v>0</v>
      </c>
      <c r="E205" s="60">
        <f t="shared" ref="E205:H205" si="80">SUM(E206:E207)</f>
        <v>0</v>
      </c>
      <c r="F205" s="60">
        <f t="shared" si="80"/>
        <v>500</v>
      </c>
      <c r="G205" s="60">
        <f t="shared" si="80"/>
        <v>0</v>
      </c>
      <c r="H205" s="60">
        <f t="shared" si="80"/>
        <v>0</v>
      </c>
      <c r="I205" s="62" t="s">
        <v>529</v>
      </c>
    </row>
    <row r="206" spans="1:9" s="9" customFormat="1">
      <c r="A206" s="7">
        <v>199</v>
      </c>
      <c r="B206" s="55" t="s">
        <v>52</v>
      </c>
      <c r="C206" s="59">
        <f t="shared" si="79"/>
        <v>0</v>
      </c>
      <c r="D206" s="60"/>
      <c r="E206" s="60"/>
      <c r="F206" s="60"/>
      <c r="G206" s="60"/>
      <c r="H206" s="61"/>
      <c r="I206" s="171" t="s">
        <v>93</v>
      </c>
    </row>
    <row r="207" spans="1:9" s="9" customFormat="1">
      <c r="A207" s="7">
        <v>200</v>
      </c>
      <c r="B207" s="55" t="s">
        <v>115</v>
      </c>
      <c r="C207" s="59">
        <f t="shared" si="79"/>
        <v>500</v>
      </c>
      <c r="D207" s="60"/>
      <c r="E207" s="60"/>
      <c r="F207" s="60">
        <v>500</v>
      </c>
      <c r="G207" s="60"/>
      <c r="H207" s="61"/>
      <c r="I207" s="171" t="s">
        <v>93</v>
      </c>
    </row>
    <row r="208" spans="1:9" s="9" customFormat="1" ht="38.25">
      <c r="A208" s="7">
        <v>201</v>
      </c>
      <c r="B208" s="55" t="s">
        <v>122</v>
      </c>
      <c r="C208" s="59">
        <f t="shared" si="79"/>
        <v>600</v>
      </c>
      <c r="D208" s="59">
        <f>SUM(D209:D210)</f>
        <v>0</v>
      </c>
      <c r="E208" s="59">
        <f>SUM(E209:E210)</f>
        <v>0</v>
      </c>
      <c r="F208" s="59">
        <f>SUM(F209:F210)</f>
        <v>0</v>
      </c>
      <c r="G208" s="59">
        <f>SUM(G209:G210)</f>
        <v>600</v>
      </c>
      <c r="H208" s="59">
        <f>SUM(H209:H210)</f>
        <v>0</v>
      </c>
      <c r="I208" s="62" t="s">
        <v>533</v>
      </c>
    </row>
    <row r="209" spans="1:9" s="9" customFormat="1">
      <c r="A209" s="7">
        <v>202</v>
      </c>
      <c r="B209" s="55" t="s">
        <v>52</v>
      </c>
      <c r="C209" s="59">
        <f t="shared" si="79"/>
        <v>0</v>
      </c>
      <c r="D209" s="60"/>
      <c r="E209" s="60"/>
      <c r="F209" s="60"/>
      <c r="G209" s="60"/>
      <c r="H209" s="61"/>
      <c r="I209" s="171" t="s">
        <v>93</v>
      </c>
    </row>
    <row r="210" spans="1:9" s="9" customFormat="1">
      <c r="A210" s="7">
        <v>203</v>
      </c>
      <c r="B210" s="55" t="s">
        <v>115</v>
      </c>
      <c r="C210" s="59">
        <f t="shared" si="79"/>
        <v>600</v>
      </c>
      <c r="D210" s="60"/>
      <c r="E210" s="60"/>
      <c r="F210" s="60">
        <v>0</v>
      </c>
      <c r="G210" s="60">
        <v>600</v>
      </c>
      <c r="H210" s="61"/>
      <c r="I210" s="171" t="s">
        <v>93</v>
      </c>
    </row>
    <row r="211" spans="1:9" s="9" customFormat="1" ht="38.25">
      <c r="A211" s="7">
        <v>204</v>
      </c>
      <c r="B211" s="55" t="s">
        <v>123</v>
      </c>
      <c r="C211" s="59">
        <f t="shared" si="79"/>
        <v>500</v>
      </c>
      <c r="D211" s="60">
        <f>SUM(D212:D213)</f>
        <v>0</v>
      </c>
      <c r="E211" s="60">
        <f t="shared" ref="E211:H211" si="81">SUM(E212:E213)</f>
        <v>0</v>
      </c>
      <c r="F211" s="60">
        <f t="shared" si="81"/>
        <v>0</v>
      </c>
      <c r="G211" s="60">
        <f t="shared" si="81"/>
        <v>0</v>
      </c>
      <c r="H211" s="60">
        <f t="shared" si="81"/>
        <v>500</v>
      </c>
      <c r="I211" s="62" t="s">
        <v>533</v>
      </c>
    </row>
    <row r="212" spans="1:9" s="9" customFormat="1">
      <c r="A212" s="7">
        <v>205</v>
      </c>
      <c r="B212" s="55" t="s">
        <v>52</v>
      </c>
      <c r="C212" s="59">
        <f t="shared" si="79"/>
        <v>0</v>
      </c>
      <c r="D212" s="60"/>
      <c r="E212" s="60"/>
      <c r="F212" s="60"/>
      <c r="G212" s="60"/>
      <c r="H212" s="61"/>
      <c r="I212" s="171" t="s">
        <v>93</v>
      </c>
    </row>
    <row r="213" spans="1:9" s="9" customFormat="1">
      <c r="A213" s="7">
        <v>206</v>
      </c>
      <c r="B213" s="55" t="s">
        <v>115</v>
      </c>
      <c r="C213" s="59">
        <f t="shared" si="79"/>
        <v>500</v>
      </c>
      <c r="D213" s="60"/>
      <c r="E213" s="60"/>
      <c r="F213" s="60"/>
      <c r="G213" s="60"/>
      <c r="H213" s="61">
        <v>500</v>
      </c>
      <c r="I213" s="171" t="s">
        <v>93</v>
      </c>
    </row>
    <row r="214" spans="1:9" s="9" customFormat="1" ht="38.25">
      <c r="A214" s="7">
        <v>207</v>
      </c>
      <c r="B214" s="55" t="s">
        <v>124</v>
      </c>
      <c r="C214" s="59">
        <v>300</v>
      </c>
      <c r="D214" s="60"/>
      <c r="E214" s="60"/>
      <c r="F214" s="60"/>
      <c r="G214" s="60">
        <v>300</v>
      </c>
      <c r="H214" s="61"/>
      <c r="I214" s="62" t="s">
        <v>532</v>
      </c>
    </row>
    <row r="215" spans="1:9" s="9" customFormat="1">
      <c r="A215" s="7">
        <v>208</v>
      </c>
      <c r="B215" s="55" t="s">
        <v>52</v>
      </c>
      <c r="C215" s="59">
        <f t="shared" si="79"/>
        <v>0</v>
      </c>
      <c r="D215" s="60"/>
      <c r="E215" s="60"/>
      <c r="F215" s="60"/>
      <c r="G215" s="59">
        <v>0</v>
      </c>
      <c r="H215" s="61"/>
      <c r="I215" s="171" t="s">
        <v>93</v>
      </c>
    </row>
    <row r="216" spans="1:9" s="9" customFormat="1">
      <c r="A216" s="7">
        <v>209</v>
      </c>
      <c r="B216" s="55" t="s">
        <v>115</v>
      </c>
      <c r="C216" s="59">
        <f t="shared" si="79"/>
        <v>300</v>
      </c>
      <c r="D216" s="60"/>
      <c r="E216" s="60"/>
      <c r="F216" s="60"/>
      <c r="G216" s="59">
        <v>300</v>
      </c>
      <c r="H216" s="61"/>
      <c r="I216" s="171" t="s">
        <v>93</v>
      </c>
    </row>
    <row r="217" spans="1:9" s="9" customFormat="1" ht="51">
      <c r="A217" s="7">
        <v>210</v>
      </c>
      <c r="B217" s="55" t="s">
        <v>568</v>
      </c>
      <c r="C217" s="59">
        <f t="shared" si="79"/>
        <v>1957</v>
      </c>
      <c r="D217" s="59">
        <f t="shared" ref="D217:H217" si="82">SUM(D218:D219)</f>
        <v>1357</v>
      </c>
      <c r="E217" s="59">
        <f t="shared" si="82"/>
        <v>600</v>
      </c>
      <c r="F217" s="59">
        <f t="shared" si="82"/>
        <v>0</v>
      </c>
      <c r="G217" s="59">
        <f t="shared" si="82"/>
        <v>0</v>
      </c>
      <c r="H217" s="59">
        <f t="shared" si="82"/>
        <v>0</v>
      </c>
      <c r="I217" s="62" t="s">
        <v>532</v>
      </c>
    </row>
    <row r="218" spans="1:9" s="9" customFormat="1">
      <c r="A218" s="7">
        <v>211</v>
      </c>
      <c r="B218" s="55" t="s">
        <v>52</v>
      </c>
      <c r="C218" s="59">
        <f t="shared" si="79"/>
        <v>950</v>
      </c>
      <c r="D218" s="60">
        <v>950</v>
      </c>
      <c r="E218" s="60">
        <v>0</v>
      </c>
      <c r="F218" s="60"/>
      <c r="G218" s="60"/>
      <c r="H218" s="60">
        <v>0</v>
      </c>
      <c r="I218" s="171" t="s">
        <v>93</v>
      </c>
    </row>
    <row r="219" spans="1:9" s="9" customFormat="1">
      <c r="A219" s="7">
        <v>212</v>
      </c>
      <c r="B219" s="55" t="s">
        <v>115</v>
      </c>
      <c r="C219" s="59">
        <f t="shared" si="79"/>
        <v>1007</v>
      </c>
      <c r="D219" s="60">
        <v>407</v>
      </c>
      <c r="E219" s="60">
        <v>600</v>
      </c>
      <c r="F219" s="60"/>
      <c r="G219" s="60"/>
      <c r="H219" s="60">
        <v>0</v>
      </c>
      <c r="I219" s="171" t="s">
        <v>93</v>
      </c>
    </row>
    <row r="220" spans="1:9" s="9" customFormat="1" ht="38.25">
      <c r="A220" s="7">
        <v>213</v>
      </c>
      <c r="B220" s="55" t="s">
        <v>125</v>
      </c>
      <c r="C220" s="59">
        <f t="shared" si="79"/>
        <v>700</v>
      </c>
      <c r="D220" s="60">
        <f>SUM(D221:D222)</f>
        <v>0</v>
      </c>
      <c r="E220" s="60">
        <f t="shared" ref="E220:H220" si="83">SUM(E221:E222)</f>
        <v>0</v>
      </c>
      <c r="F220" s="60">
        <f t="shared" si="83"/>
        <v>0</v>
      </c>
      <c r="G220" s="60">
        <f t="shared" si="83"/>
        <v>0</v>
      </c>
      <c r="H220" s="60">
        <f t="shared" si="83"/>
        <v>700</v>
      </c>
      <c r="I220" s="62" t="s">
        <v>533</v>
      </c>
    </row>
    <row r="221" spans="1:9" s="9" customFormat="1">
      <c r="A221" s="7">
        <v>214</v>
      </c>
      <c r="B221" s="55" t="s">
        <v>52</v>
      </c>
      <c r="C221" s="59">
        <f t="shared" si="79"/>
        <v>0</v>
      </c>
      <c r="D221" s="60"/>
      <c r="E221" s="60"/>
      <c r="F221" s="60"/>
      <c r="G221" s="60"/>
      <c r="H221" s="61"/>
      <c r="I221" s="171" t="s">
        <v>93</v>
      </c>
    </row>
    <row r="222" spans="1:9" s="9" customFormat="1">
      <c r="A222" s="7">
        <v>215</v>
      </c>
      <c r="B222" s="55" t="s">
        <v>115</v>
      </c>
      <c r="C222" s="59">
        <f t="shared" si="79"/>
        <v>700</v>
      </c>
      <c r="D222" s="60"/>
      <c r="E222" s="60"/>
      <c r="F222" s="60"/>
      <c r="G222" s="60"/>
      <c r="H222" s="61">
        <v>700</v>
      </c>
      <c r="I222" s="171" t="s">
        <v>93</v>
      </c>
    </row>
    <row r="223" spans="1:9" s="9" customFormat="1" ht="56.25" customHeight="1">
      <c r="A223" s="7">
        <v>216</v>
      </c>
      <c r="B223" s="63" t="s">
        <v>354</v>
      </c>
      <c r="C223" s="59">
        <f t="shared" si="79"/>
        <v>350</v>
      </c>
      <c r="D223" s="60">
        <f>SUM(D224:D225)</f>
        <v>350</v>
      </c>
      <c r="E223" s="60">
        <f t="shared" ref="E223:H223" si="84">SUM(E224:E225)</f>
        <v>0</v>
      </c>
      <c r="F223" s="60">
        <f t="shared" si="84"/>
        <v>0</v>
      </c>
      <c r="G223" s="60">
        <f t="shared" si="84"/>
        <v>0</v>
      </c>
      <c r="H223" s="60">
        <f t="shared" si="84"/>
        <v>0</v>
      </c>
      <c r="I223" s="64" t="s">
        <v>358</v>
      </c>
    </row>
    <row r="224" spans="1:9" s="9" customFormat="1">
      <c r="A224" s="7">
        <v>217</v>
      </c>
      <c r="B224" s="63" t="s">
        <v>52</v>
      </c>
      <c r="C224" s="59">
        <f t="shared" si="79"/>
        <v>0</v>
      </c>
      <c r="D224" s="60"/>
      <c r="E224" s="60"/>
      <c r="F224" s="60"/>
      <c r="G224" s="60"/>
      <c r="H224" s="61"/>
      <c r="I224" s="171" t="s">
        <v>93</v>
      </c>
    </row>
    <row r="225" spans="1:9" s="9" customFormat="1">
      <c r="A225" s="7">
        <v>218</v>
      </c>
      <c r="B225" s="63" t="s">
        <v>115</v>
      </c>
      <c r="C225" s="59">
        <f t="shared" si="79"/>
        <v>350</v>
      </c>
      <c r="D225" s="60">
        <v>350</v>
      </c>
      <c r="E225" s="60"/>
      <c r="F225" s="60"/>
      <c r="G225" s="60"/>
      <c r="H225" s="61"/>
      <c r="I225" s="171" t="s">
        <v>93</v>
      </c>
    </row>
    <row r="226" spans="1:9" s="9" customFormat="1" ht="38.25">
      <c r="A226" s="7">
        <v>219</v>
      </c>
      <c r="B226" s="63" t="s">
        <v>569</v>
      </c>
      <c r="C226" s="59">
        <f>SUM(C227:C228)</f>
        <v>100</v>
      </c>
      <c r="D226" s="59">
        <f t="shared" ref="D226:H226" si="85">SUM(D227:D228)</f>
        <v>0</v>
      </c>
      <c r="E226" s="59">
        <f t="shared" si="85"/>
        <v>100</v>
      </c>
      <c r="F226" s="59">
        <f t="shared" si="85"/>
        <v>0</v>
      </c>
      <c r="G226" s="59">
        <f t="shared" si="85"/>
        <v>0</v>
      </c>
      <c r="H226" s="59">
        <f t="shared" si="85"/>
        <v>0</v>
      </c>
      <c r="I226" s="64" t="s">
        <v>358</v>
      </c>
    </row>
    <row r="227" spans="1:9" s="9" customFormat="1">
      <c r="A227" s="7">
        <v>220</v>
      </c>
      <c r="B227" s="63" t="s">
        <v>52</v>
      </c>
      <c r="C227" s="59">
        <f t="shared" si="79"/>
        <v>0</v>
      </c>
      <c r="D227" s="60"/>
      <c r="E227" s="60"/>
      <c r="F227" s="60"/>
      <c r="G227" s="60"/>
      <c r="H227" s="61"/>
      <c r="I227" s="171" t="s">
        <v>93</v>
      </c>
    </row>
    <row r="228" spans="1:9" s="9" customFormat="1">
      <c r="A228" s="7">
        <v>221</v>
      </c>
      <c r="B228" s="63" t="s">
        <v>115</v>
      </c>
      <c r="C228" s="59">
        <f t="shared" si="79"/>
        <v>100</v>
      </c>
      <c r="D228" s="60"/>
      <c r="E228" s="60">
        <v>100</v>
      </c>
      <c r="F228" s="60"/>
      <c r="G228" s="60"/>
      <c r="H228" s="61"/>
      <c r="I228" s="171" t="s">
        <v>93</v>
      </c>
    </row>
    <row r="229" spans="1:9" s="9" customFormat="1" ht="63.75">
      <c r="A229" s="7">
        <v>222</v>
      </c>
      <c r="B229" s="63" t="s">
        <v>356</v>
      </c>
      <c r="C229" s="59">
        <f t="shared" si="79"/>
        <v>400</v>
      </c>
      <c r="D229" s="60">
        <f>SUM(D230:D231)</f>
        <v>0</v>
      </c>
      <c r="E229" s="60">
        <f t="shared" ref="E229:H229" si="86">SUM(E230:E231)</f>
        <v>0</v>
      </c>
      <c r="F229" s="60">
        <f t="shared" si="86"/>
        <v>400</v>
      </c>
      <c r="G229" s="60">
        <f t="shared" si="86"/>
        <v>0</v>
      </c>
      <c r="H229" s="60">
        <f t="shared" si="86"/>
        <v>0</v>
      </c>
      <c r="I229" s="64" t="s">
        <v>358</v>
      </c>
    </row>
    <row r="230" spans="1:9" s="9" customFormat="1">
      <c r="A230" s="7">
        <v>223</v>
      </c>
      <c r="B230" s="63" t="s">
        <v>52</v>
      </c>
      <c r="C230" s="59">
        <f t="shared" si="79"/>
        <v>0</v>
      </c>
      <c r="D230" s="60"/>
      <c r="E230" s="60"/>
      <c r="F230" s="65"/>
      <c r="G230" s="65"/>
      <c r="H230" s="61"/>
      <c r="I230" s="171" t="s">
        <v>93</v>
      </c>
    </row>
    <row r="231" spans="1:9" s="9" customFormat="1">
      <c r="A231" s="7">
        <v>224</v>
      </c>
      <c r="B231" s="63" t="s">
        <v>115</v>
      </c>
      <c r="C231" s="59">
        <f t="shared" si="79"/>
        <v>400</v>
      </c>
      <c r="D231" s="60"/>
      <c r="E231" s="60"/>
      <c r="F231" s="65">
        <v>400</v>
      </c>
      <c r="G231" s="65"/>
      <c r="H231" s="61"/>
      <c r="I231" s="171" t="s">
        <v>93</v>
      </c>
    </row>
    <row r="232" spans="1:9" s="9" customFormat="1" ht="51">
      <c r="A232" s="7">
        <v>225</v>
      </c>
      <c r="B232" s="63" t="s">
        <v>357</v>
      </c>
      <c r="C232" s="59">
        <f t="shared" si="79"/>
        <v>500</v>
      </c>
      <c r="D232" s="60">
        <f>SUM(D233:D234)</f>
        <v>0</v>
      </c>
      <c r="E232" s="60">
        <f t="shared" ref="E232:H232" si="87">SUM(E233:E234)</f>
        <v>0</v>
      </c>
      <c r="F232" s="60">
        <f t="shared" si="87"/>
        <v>0</v>
      </c>
      <c r="G232" s="60">
        <f t="shared" si="87"/>
        <v>500</v>
      </c>
      <c r="H232" s="60">
        <f t="shared" si="87"/>
        <v>0</v>
      </c>
      <c r="I232" s="64" t="s">
        <v>358</v>
      </c>
    </row>
    <row r="233" spans="1:9" s="9" customFormat="1">
      <c r="A233" s="7">
        <v>226</v>
      </c>
      <c r="B233" s="63" t="s">
        <v>52</v>
      </c>
      <c r="C233" s="59">
        <f t="shared" si="79"/>
        <v>0</v>
      </c>
      <c r="D233" s="60"/>
      <c r="E233" s="60"/>
      <c r="F233" s="65"/>
      <c r="G233" s="65"/>
      <c r="H233" s="61"/>
      <c r="I233" s="171" t="s">
        <v>93</v>
      </c>
    </row>
    <row r="234" spans="1:9" s="9" customFormat="1">
      <c r="A234" s="7">
        <v>227</v>
      </c>
      <c r="B234" s="63" t="s">
        <v>115</v>
      </c>
      <c r="C234" s="59">
        <f t="shared" si="79"/>
        <v>500</v>
      </c>
      <c r="D234" s="60"/>
      <c r="E234" s="60"/>
      <c r="F234" s="65"/>
      <c r="G234" s="65">
        <v>500</v>
      </c>
      <c r="H234" s="61"/>
      <c r="I234" s="171" t="s">
        <v>93</v>
      </c>
    </row>
    <row r="235" spans="1:9" s="9" customFormat="1" ht="38.25">
      <c r="A235" s="7">
        <v>228</v>
      </c>
      <c r="B235" s="55" t="s">
        <v>126</v>
      </c>
      <c r="C235" s="59">
        <f t="shared" si="79"/>
        <v>70</v>
      </c>
      <c r="D235" s="60">
        <f>SUM(D236:D237)</f>
        <v>70</v>
      </c>
      <c r="E235" s="60">
        <f t="shared" ref="E235:H235" si="88">SUM(E236:E237)</f>
        <v>0</v>
      </c>
      <c r="F235" s="60">
        <f t="shared" si="88"/>
        <v>0</v>
      </c>
      <c r="G235" s="60">
        <f t="shared" si="88"/>
        <v>0</v>
      </c>
      <c r="H235" s="60">
        <f t="shared" si="88"/>
        <v>0</v>
      </c>
      <c r="I235" s="62" t="s">
        <v>531</v>
      </c>
    </row>
    <row r="236" spans="1:9" s="9" customFormat="1">
      <c r="A236" s="7">
        <v>229</v>
      </c>
      <c r="B236" s="55" t="s">
        <v>52</v>
      </c>
      <c r="C236" s="59">
        <f t="shared" si="79"/>
        <v>0</v>
      </c>
      <c r="D236" s="60"/>
      <c r="E236" s="60"/>
      <c r="F236" s="60"/>
      <c r="G236" s="60"/>
      <c r="H236" s="61"/>
      <c r="I236" s="171" t="s">
        <v>93</v>
      </c>
    </row>
    <row r="237" spans="1:9" s="9" customFormat="1">
      <c r="A237" s="7">
        <v>230</v>
      </c>
      <c r="B237" s="55" t="s">
        <v>115</v>
      </c>
      <c r="C237" s="59">
        <f t="shared" si="79"/>
        <v>70</v>
      </c>
      <c r="D237" s="60">
        <v>70</v>
      </c>
      <c r="E237" s="60">
        <v>0</v>
      </c>
      <c r="F237" s="60"/>
      <c r="G237" s="60"/>
      <c r="H237" s="61"/>
      <c r="I237" s="171" t="s">
        <v>93</v>
      </c>
    </row>
    <row r="238" spans="1:9" s="9" customFormat="1" ht="25.5">
      <c r="A238" s="7">
        <v>231</v>
      </c>
      <c r="B238" s="55" t="s">
        <v>127</v>
      </c>
      <c r="C238" s="59">
        <f t="shared" si="79"/>
        <v>100</v>
      </c>
      <c r="D238" s="60">
        <f>SUM(D239:D240)</f>
        <v>0</v>
      </c>
      <c r="E238" s="60">
        <f t="shared" ref="E238:H238" si="89">SUM(E239:E240)</f>
        <v>0</v>
      </c>
      <c r="F238" s="60">
        <f t="shared" si="89"/>
        <v>100</v>
      </c>
      <c r="G238" s="60">
        <f t="shared" si="89"/>
        <v>0</v>
      </c>
      <c r="H238" s="60">
        <f t="shared" si="89"/>
        <v>0</v>
      </c>
      <c r="I238" s="62" t="s">
        <v>530</v>
      </c>
    </row>
    <row r="239" spans="1:9" s="9" customFormat="1">
      <c r="A239" s="7">
        <v>232</v>
      </c>
      <c r="B239" s="55" t="s">
        <v>52</v>
      </c>
      <c r="C239" s="59">
        <f t="shared" si="79"/>
        <v>0</v>
      </c>
      <c r="D239" s="60"/>
      <c r="E239" s="60">
        <v>0</v>
      </c>
      <c r="F239" s="60">
        <v>0</v>
      </c>
      <c r="G239" s="60"/>
      <c r="H239" s="61"/>
      <c r="I239" s="171" t="s">
        <v>93</v>
      </c>
    </row>
    <row r="240" spans="1:9" s="9" customFormat="1">
      <c r="A240" s="7">
        <v>233</v>
      </c>
      <c r="B240" s="55" t="s">
        <v>115</v>
      </c>
      <c r="C240" s="59">
        <f t="shared" si="79"/>
        <v>100</v>
      </c>
      <c r="D240" s="60"/>
      <c r="E240" s="60">
        <v>0</v>
      </c>
      <c r="F240" s="60">
        <v>100</v>
      </c>
      <c r="G240" s="60"/>
      <c r="H240" s="61"/>
      <c r="I240" s="171" t="s">
        <v>93</v>
      </c>
    </row>
    <row r="241" spans="1:9" s="9" customFormat="1">
      <c r="A241" s="7">
        <v>234</v>
      </c>
      <c r="B241" s="210" t="s">
        <v>484</v>
      </c>
      <c r="C241" s="211"/>
      <c r="D241" s="211"/>
      <c r="E241" s="211"/>
      <c r="F241" s="211"/>
      <c r="G241" s="211"/>
      <c r="H241" s="211"/>
      <c r="I241" s="212"/>
    </row>
    <row r="242" spans="1:9" s="9" customFormat="1" ht="25.5">
      <c r="A242" s="7">
        <v>235</v>
      </c>
      <c r="B242" s="55" t="s">
        <v>128</v>
      </c>
      <c r="C242" s="59" t="s">
        <v>22</v>
      </c>
      <c r="D242" s="60" t="s">
        <v>22</v>
      </c>
      <c r="E242" s="60" t="s">
        <v>22</v>
      </c>
      <c r="F242" s="60" t="s">
        <v>22</v>
      </c>
      <c r="G242" s="60" t="s">
        <v>22</v>
      </c>
      <c r="H242" s="61" t="s">
        <v>22</v>
      </c>
      <c r="I242" s="62"/>
    </row>
    <row r="243" spans="1:9" s="9" customFormat="1" ht="25.5">
      <c r="A243" s="7">
        <v>236</v>
      </c>
      <c r="B243" s="55" t="s">
        <v>129</v>
      </c>
      <c r="C243" s="59" t="s">
        <v>22</v>
      </c>
      <c r="D243" s="60" t="s">
        <v>22</v>
      </c>
      <c r="E243" s="60" t="s">
        <v>22</v>
      </c>
      <c r="F243" s="60" t="s">
        <v>22</v>
      </c>
      <c r="G243" s="60" t="s">
        <v>22</v>
      </c>
      <c r="H243" s="61" t="s">
        <v>22</v>
      </c>
      <c r="I243" s="62"/>
    </row>
    <row r="244" spans="1:9" s="9" customFormat="1" ht="51">
      <c r="A244" s="7">
        <v>237</v>
      </c>
      <c r="B244" s="55" t="s">
        <v>61</v>
      </c>
      <c r="C244" s="59" t="s">
        <v>22</v>
      </c>
      <c r="D244" s="60" t="s">
        <v>22</v>
      </c>
      <c r="E244" s="60" t="s">
        <v>22</v>
      </c>
      <c r="F244" s="60" t="s">
        <v>22</v>
      </c>
      <c r="G244" s="60" t="s">
        <v>22</v>
      </c>
      <c r="H244" s="61" t="s">
        <v>22</v>
      </c>
      <c r="I244" s="62"/>
    </row>
    <row r="245" spans="1:9" s="9" customFormat="1" ht="38.25">
      <c r="A245" s="7">
        <v>238</v>
      </c>
      <c r="B245" s="55" t="s">
        <v>130</v>
      </c>
      <c r="C245" s="59" t="s">
        <v>22</v>
      </c>
      <c r="D245" s="60" t="s">
        <v>22</v>
      </c>
      <c r="E245" s="60" t="s">
        <v>22</v>
      </c>
      <c r="F245" s="60" t="s">
        <v>22</v>
      </c>
      <c r="G245" s="60" t="s">
        <v>22</v>
      </c>
      <c r="H245" s="61" t="s">
        <v>22</v>
      </c>
      <c r="I245" s="62"/>
    </row>
    <row r="246" spans="1:9" s="9" customFormat="1" ht="38.25">
      <c r="A246" s="7">
        <v>239</v>
      </c>
      <c r="B246" s="55" t="s">
        <v>131</v>
      </c>
      <c r="C246" s="59" t="s">
        <v>22</v>
      </c>
      <c r="D246" s="60" t="s">
        <v>22</v>
      </c>
      <c r="E246" s="60" t="s">
        <v>22</v>
      </c>
      <c r="F246" s="60" t="s">
        <v>22</v>
      </c>
      <c r="G246" s="60" t="s">
        <v>22</v>
      </c>
      <c r="H246" s="61" t="s">
        <v>22</v>
      </c>
      <c r="I246" s="62"/>
    </row>
    <row r="247" spans="1:9" s="9" customFormat="1" ht="25.5">
      <c r="A247" s="7">
        <v>240</v>
      </c>
      <c r="B247" s="55" t="s">
        <v>132</v>
      </c>
      <c r="C247" s="59" t="s">
        <v>22</v>
      </c>
      <c r="D247" s="60" t="s">
        <v>22</v>
      </c>
      <c r="E247" s="60" t="s">
        <v>22</v>
      </c>
      <c r="F247" s="60" t="s">
        <v>22</v>
      </c>
      <c r="G247" s="60" t="s">
        <v>22</v>
      </c>
      <c r="H247" s="60" t="s">
        <v>22</v>
      </c>
      <c r="I247" s="62"/>
    </row>
    <row r="248" spans="1:9" s="9" customFormat="1" ht="15.75">
      <c r="A248" s="7">
        <v>241</v>
      </c>
      <c r="B248" s="213" t="s">
        <v>342</v>
      </c>
      <c r="C248" s="214"/>
      <c r="D248" s="214"/>
      <c r="E248" s="214"/>
      <c r="F248" s="214"/>
      <c r="G248" s="214"/>
      <c r="H248" s="214"/>
      <c r="I248" s="215"/>
    </row>
    <row r="249" spans="1:9" s="9" customFormat="1">
      <c r="A249" s="7">
        <v>242</v>
      </c>
      <c r="B249" s="66" t="s">
        <v>134</v>
      </c>
      <c r="C249" s="6">
        <f>SUM(C250)</f>
        <v>7265.66</v>
      </c>
      <c r="D249" s="6">
        <f t="shared" ref="D249:H249" si="90">SUM(D250)</f>
        <v>1315.6599999999999</v>
      </c>
      <c r="E249" s="6">
        <f t="shared" si="90"/>
        <v>600</v>
      </c>
      <c r="F249" s="6">
        <f t="shared" si="90"/>
        <v>1560</v>
      </c>
      <c r="G249" s="6">
        <f t="shared" si="90"/>
        <v>2250</v>
      </c>
      <c r="H249" s="6">
        <f t="shared" si="90"/>
        <v>1540</v>
      </c>
      <c r="I249" s="21"/>
    </row>
    <row r="250" spans="1:9" s="9" customFormat="1">
      <c r="A250" s="7">
        <v>243</v>
      </c>
      <c r="B250" s="67" t="s">
        <v>21</v>
      </c>
      <c r="C250" s="68">
        <f>SUM(C252,C254)</f>
        <v>7265.66</v>
      </c>
      <c r="D250" s="68">
        <f t="shared" ref="D250:H250" si="91">SUM(D252,D254)</f>
        <v>1315.6599999999999</v>
      </c>
      <c r="E250" s="68">
        <f t="shared" si="91"/>
        <v>600</v>
      </c>
      <c r="F250" s="68">
        <f t="shared" si="91"/>
        <v>1560</v>
      </c>
      <c r="G250" s="68">
        <f t="shared" si="91"/>
        <v>2250</v>
      </c>
      <c r="H250" s="68">
        <f t="shared" si="91"/>
        <v>1540</v>
      </c>
      <c r="I250" s="21"/>
    </row>
    <row r="251" spans="1:9" s="9" customFormat="1">
      <c r="A251" s="7">
        <v>244</v>
      </c>
      <c r="B251" s="66" t="s">
        <v>102</v>
      </c>
      <c r="C251" s="6">
        <f>SUM(C256)</f>
        <v>50</v>
      </c>
      <c r="D251" s="6">
        <f t="shared" ref="D251:H251" si="92">SUM(D256)</f>
        <v>0</v>
      </c>
      <c r="E251" s="6">
        <f t="shared" si="92"/>
        <v>0</v>
      </c>
      <c r="F251" s="6">
        <f t="shared" si="92"/>
        <v>0</v>
      </c>
      <c r="G251" s="6">
        <f t="shared" si="92"/>
        <v>0</v>
      </c>
      <c r="H251" s="6">
        <f t="shared" si="92"/>
        <v>50</v>
      </c>
      <c r="I251" s="21"/>
    </row>
    <row r="252" spans="1:9" s="9" customFormat="1">
      <c r="A252" s="7">
        <v>245</v>
      </c>
      <c r="B252" s="67" t="s">
        <v>21</v>
      </c>
      <c r="C252" s="68">
        <f>SUM(C257)</f>
        <v>50</v>
      </c>
      <c r="D252" s="68">
        <f t="shared" ref="D252:H252" si="93">SUM(D257)</f>
        <v>0</v>
      </c>
      <c r="E252" s="68">
        <f t="shared" si="93"/>
        <v>0</v>
      </c>
      <c r="F252" s="68">
        <f t="shared" si="93"/>
        <v>0</v>
      </c>
      <c r="G252" s="68">
        <f t="shared" si="93"/>
        <v>0</v>
      </c>
      <c r="H252" s="68">
        <f t="shared" si="93"/>
        <v>50</v>
      </c>
      <c r="I252" s="21"/>
    </row>
    <row r="253" spans="1:9" s="9" customFormat="1">
      <c r="A253" s="7">
        <v>246</v>
      </c>
      <c r="B253" s="71" t="s">
        <v>103</v>
      </c>
      <c r="C253" s="6">
        <f>SUM(C254)</f>
        <v>7215.66</v>
      </c>
      <c r="D253" s="6">
        <f t="shared" ref="D253:H253" si="94">SUM(D254)</f>
        <v>1315.6599999999999</v>
      </c>
      <c r="E253" s="6">
        <f t="shared" si="94"/>
        <v>600</v>
      </c>
      <c r="F253" s="6">
        <f t="shared" si="94"/>
        <v>1560</v>
      </c>
      <c r="G253" s="6">
        <f t="shared" si="94"/>
        <v>2250</v>
      </c>
      <c r="H253" s="6">
        <f t="shared" si="94"/>
        <v>1490</v>
      </c>
      <c r="I253" s="21"/>
    </row>
    <row r="254" spans="1:9" s="9" customFormat="1">
      <c r="A254" s="7">
        <v>247</v>
      </c>
      <c r="B254" s="67" t="s">
        <v>21</v>
      </c>
      <c r="C254" s="68">
        <f>SUM(C269)</f>
        <v>7215.66</v>
      </c>
      <c r="D254" s="68">
        <f t="shared" ref="D254:H254" si="95">SUM(D269)</f>
        <v>1315.6599999999999</v>
      </c>
      <c r="E254" s="68">
        <f t="shared" si="95"/>
        <v>600</v>
      </c>
      <c r="F254" s="68">
        <f t="shared" si="95"/>
        <v>1560</v>
      </c>
      <c r="G254" s="68">
        <f t="shared" si="95"/>
        <v>2250</v>
      </c>
      <c r="H254" s="68">
        <f t="shared" si="95"/>
        <v>1490</v>
      </c>
      <c r="I254" s="21"/>
    </row>
    <row r="255" spans="1:9" s="9" customFormat="1">
      <c r="A255" s="7">
        <v>248</v>
      </c>
      <c r="B255" s="207" t="s">
        <v>135</v>
      </c>
      <c r="C255" s="208"/>
      <c r="D255" s="208"/>
      <c r="E255" s="208"/>
      <c r="F255" s="208"/>
      <c r="G255" s="208"/>
      <c r="H255" s="209"/>
      <c r="I255" s="72"/>
    </row>
    <row r="256" spans="1:9" s="9" customFormat="1" ht="25.5">
      <c r="A256" s="7">
        <v>249</v>
      </c>
      <c r="B256" s="73" t="s">
        <v>136</v>
      </c>
      <c r="C256" s="68">
        <f>SUM(D256:H256)</f>
        <v>50</v>
      </c>
      <c r="D256" s="74">
        <f>SUM(D259)</f>
        <v>0</v>
      </c>
      <c r="E256" s="74">
        <f t="shared" ref="E256:H256" si="96">SUM(E259)</f>
        <v>0</v>
      </c>
      <c r="F256" s="74">
        <f t="shared" si="96"/>
        <v>0</v>
      </c>
      <c r="G256" s="74">
        <f t="shared" si="96"/>
        <v>0</v>
      </c>
      <c r="H256" s="74">
        <f t="shared" si="96"/>
        <v>50</v>
      </c>
      <c r="I256" s="171" t="s">
        <v>93</v>
      </c>
    </row>
    <row r="257" spans="1:9" s="9" customFormat="1">
      <c r="A257" s="7">
        <v>250</v>
      </c>
      <c r="B257" s="67" t="s">
        <v>21</v>
      </c>
      <c r="C257" s="68">
        <f>SUM(D257:H257)</f>
        <v>50</v>
      </c>
      <c r="D257" s="68">
        <f>SUM(D260)</f>
        <v>0</v>
      </c>
      <c r="E257" s="68">
        <f t="shared" ref="E257:H257" si="97">SUM(E260)</f>
        <v>0</v>
      </c>
      <c r="F257" s="68">
        <f t="shared" si="97"/>
        <v>0</v>
      </c>
      <c r="G257" s="68">
        <f t="shared" si="97"/>
        <v>0</v>
      </c>
      <c r="H257" s="68">
        <f t="shared" si="97"/>
        <v>50</v>
      </c>
      <c r="I257" s="171" t="s">
        <v>93</v>
      </c>
    </row>
    <row r="258" spans="1:9" s="9" customFormat="1">
      <c r="A258" s="7">
        <v>251</v>
      </c>
      <c r="B258" s="207" t="s">
        <v>137</v>
      </c>
      <c r="C258" s="208"/>
      <c r="D258" s="208"/>
      <c r="E258" s="208"/>
      <c r="F258" s="208"/>
      <c r="G258" s="208"/>
      <c r="H258" s="209"/>
      <c r="I258" s="72"/>
    </row>
    <row r="259" spans="1:9" s="9" customFormat="1" ht="25.5">
      <c r="A259" s="7">
        <v>252</v>
      </c>
      <c r="B259" s="75" t="s">
        <v>138</v>
      </c>
      <c r="C259" s="68">
        <f>SUM(D259:H259)</f>
        <v>50</v>
      </c>
      <c r="D259" s="6">
        <f>SUM(D260)</f>
        <v>0</v>
      </c>
      <c r="E259" s="6">
        <f t="shared" ref="E259:H259" si="98">SUM(E260)</f>
        <v>0</v>
      </c>
      <c r="F259" s="6">
        <f t="shared" si="98"/>
        <v>0</v>
      </c>
      <c r="G259" s="6">
        <f t="shared" si="98"/>
        <v>0</v>
      </c>
      <c r="H259" s="6">
        <f t="shared" si="98"/>
        <v>50</v>
      </c>
      <c r="I259" s="72" t="s">
        <v>534</v>
      </c>
    </row>
    <row r="260" spans="1:9" s="9" customFormat="1">
      <c r="A260" s="7">
        <v>253</v>
      </c>
      <c r="B260" s="76" t="s">
        <v>21</v>
      </c>
      <c r="C260" s="68">
        <f>SUM(D260:H260)</f>
        <v>50</v>
      </c>
      <c r="D260" s="68"/>
      <c r="E260" s="68">
        <v>0</v>
      </c>
      <c r="F260" s="68">
        <v>0</v>
      </c>
      <c r="G260" s="68">
        <v>0</v>
      </c>
      <c r="H260" s="70">
        <v>50</v>
      </c>
      <c r="I260" s="72"/>
    </row>
    <row r="261" spans="1:9" s="9" customFormat="1" hidden="1">
      <c r="A261" s="7">
        <v>254</v>
      </c>
      <c r="B261" s="76"/>
      <c r="C261" s="68"/>
      <c r="D261" s="77"/>
      <c r="E261" s="68"/>
      <c r="F261" s="68"/>
      <c r="G261" s="68"/>
      <c r="H261" s="70"/>
      <c r="I261" s="78"/>
    </row>
    <row r="262" spans="1:9" s="9" customFormat="1" hidden="1">
      <c r="A262" s="7">
        <v>255</v>
      </c>
      <c r="B262" s="67"/>
      <c r="C262" s="68"/>
      <c r="D262" s="68"/>
      <c r="E262" s="68"/>
      <c r="F262" s="68"/>
      <c r="G262" s="68"/>
      <c r="H262" s="70"/>
      <c r="I262" s="72"/>
    </row>
    <row r="263" spans="1:9" s="9" customFormat="1" hidden="1">
      <c r="A263" s="7">
        <v>256</v>
      </c>
      <c r="B263" s="79"/>
      <c r="C263" s="12"/>
      <c r="D263" s="12"/>
      <c r="E263" s="12"/>
      <c r="F263" s="12"/>
      <c r="G263" s="12"/>
      <c r="H263" s="80"/>
      <c r="I263" s="21"/>
    </row>
    <row r="264" spans="1:9" s="9" customFormat="1" hidden="1">
      <c r="A264" s="7">
        <v>257</v>
      </c>
      <c r="B264" s="67"/>
      <c r="C264" s="68"/>
      <c r="D264" s="68"/>
      <c r="E264" s="68"/>
      <c r="F264" s="68"/>
      <c r="G264" s="68"/>
      <c r="H264" s="70"/>
      <c r="I264" s="72"/>
    </row>
    <row r="265" spans="1:9" s="9" customFormat="1" hidden="1">
      <c r="A265" s="7">
        <v>258</v>
      </c>
      <c r="B265" s="79"/>
      <c r="C265" s="12"/>
      <c r="D265" s="12"/>
      <c r="E265" s="12"/>
      <c r="F265" s="12"/>
      <c r="G265" s="12"/>
      <c r="H265" s="80"/>
      <c r="I265" s="21"/>
    </row>
    <row r="266" spans="1:9" s="9" customFormat="1" hidden="1">
      <c r="A266" s="7">
        <v>259</v>
      </c>
      <c r="B266" s="67"/>
      <c r="C266" s="68"/>
      <c r="D266" s="68"/>
      <c r="E266" s="68"/>
      <c r="F266" s="68"/>
      <c r="G266" s="68"/>
      <c r="H266" s="70"/>
      <c r="I266" s="72"/>
    </row>
    <row r="267" spans="1:9" s="9" customFormat="1">
      <c r="A267" s="7">
        <v>254</v>
      </c>
      <c r="B267" s="221" t="s">
        <v>139</v>
      </c>
      <c r="C267" s="222"/>
      <c r="D267" s="222"/>
      <c r="E267" s="222"/>
      <c r="F267" s="222"/>
      <c r="G267" s="222"/>
      <c r="H267" s="222"/>
      <c r="I267" s="223"/>
    </row>
    <row r="268" spans="1:9" s="9" customFormat="1">
      <c r="A268" s="7">
        <v>255</v>
      </c>
      <c r="B268" s="81" t="s">
        <v>62</v>
      </c>
      <c r="C268" s="6">
        <f t="shared" ref="C268:H268" si="99">SUM(C271,C291,C297)</f>
        <v>7215.66</v>
      </c>
      <c r="D268" s="82">
        <f t="shared" si="99"/>
        <v>1315.6599999999999</v>
      </c>
      <c r="E268" s="6">
        <f t="shared" si="99"/>
        <v>600</v>
      </c>
      <c r="F268" s="6">
        <f t="shared" si="99"/>
        <v>1560</v>
      </c>
      <c r="G268" s="6">
        <f t="shared" si="99"/>
        <v>2250</v>
      </c>
      <c r="H268" s="6">
        <f t="shared" si="99"/>
        <v>1490</v>
      </c>
      <c r="I268" s="83">
        <f>SUM(D268:H268)</f>
        <v>7215.66</v>
      </c>
    </row>
    <row r="269" spans="1:9" s="9" customFormat="1">
      <c r="A269" s="7">
        <v>256</v>
      </c>
      <c r="B269" s="84" t="s">
        <v>21</v>
      </c>
      <c r="C269" s="68">
        <f>SUM(D269:H269)</f>
        <v>7215.66</v>
      </c>
      <c r="D269" s="85">
        <f t="shared" ref="D269:H269" si="100">SUM(D271,D291,D298)</f>
        <v>1315.6599999999999</v>
      </c>
      <c r="E269" s="68">
        <f>SUM(E271,E291,E298)</f>
        <v>600</v>
      </c>
      <c r="F269" s="68">
        <f t="shared" si="100"/>
        <v>1560</v>
      </c>
      <c r="G269" s="68">
        <f t="shared" si="100"/>
        <v>2250</v>
      </c>
      <c r="H269" s="68">
        <f t="shared" si="100"/>
        <v>1490</v>
      </c>
      <c r="I269" s="171" t="s">
        <v>93</v>
      </c>
    </row>
    <row r="270" spans="1:9" s="9" customFormat="1">
      <c r="A270" s="7">
        <v>257</v>
      </c>
      <c r="B270" s="86" t="s">
        <v>141</v>
      </c>
      <c r="C270" s="87"/>
      <c r="D270" s="88"/>
      <c r="E270" s="87"/>
      <c r="F270" s="87"/>
      <c r="G270" s="87"/>
      <c r="H270" s="89"/>
      <c r="I270" s="72" t="s">
        <v>534</v>
      </c>
    </row>
    <row r="271" spans="1:9" s="9" customFormat="1">
      <c r="A271" s="7">
        <v>258</v>
      </c>
      <c r="B271" s="90" t="s">
        <v>63</v>
      </c>
      <c r="C271" s="87">
        <f t="shared" ref="C271:H271" si="101">SUM(C272:C289)</f>
        <v>4348.66</v>
      </c>
      <c r="D271" s="88">
        <f t="shared" si="101"/>
        <v>598.66</v>
      </c>
      <c r="E271" s="87">
        <f t="shared" si="101"/>
        <v>400</v>
      </c>
      <c r="F271" s="87">
        <f t="shared" si="101"/>
        <v>1160</v>
      </c>
      <c r="G271" s="87">
        <f t="shared" si="101"/>
        <v>1800</v>
      </c>
      <c r="H271" s="87">
        <f t="shared" si="101"/>
        <v>390</v>
      </c>
      <c r="I271" s="83"/>
    </row>
    <row r="272" spans="1:9" s="9" customFormat="1">
      <c r="A272" s="7">
        <v>259</v>
      </c>
      <c r="B272" s="79" t="s">
        <v>142</v>
      </c>
      <c r="C272" s="12">
        <f>SUM(D272:H272)</f>
        <v>578.66</v>
      </c>
      <c r="D272" s="91">
        <v>578.66</v>
      </c>
      <c r="E272" s="12"/>
      <c r="F272" s="12"/>
      <c r="G272" s="12"/>
      <c r="H272" s="80"/>
      <c r="I272" s="72" t="s">
        <v>534</v>
      </c>
    </row>
    <row r="273" spans="1:9" s="9" customFormat="1">
      <c r="A273" s="7">
        <v>260</v>
      </c>
      <c r="B273" s="79" t="s">
        <v>143</v>
      </c>
      <c r="C273" s="12">
        <f t="shared" ref="C273:C289" si="102">SUM(D273:H273)</f>
        <v>110</v>
      </c>
      <c r="D273" s="12"/>
      <c r="E273" s="12">
        <v>110</v>
      </c>
      <c r="F273" s="12"/>
      <c r="G273" s="12"/>
      <c r="H273" s="80"/>
      <c r="I273" s="72" t="s">
        <v>534</v>
      </c>
    </row>
    <row r="274" spans="1:9" s="9" customFormat="1">
      <c r="A274" s="7">
        <v>261</v>
      </c>
      <c r="B274" s="79" t="s">
        <v>144</v>
      </c>
      <c r="C274" s="12">
        <f t="shared" si="102"/>
        <v>70</v>
      </c>
      <c r="D274" s="80"/>
      <c r="E274" s="12">
        <v>70</v>
      </c>
      <c r="F274" s="12"/>
      <c r="G274" s="12"/>
      <c r="H274" s="12"/>
      <c r="I274" s="72" t="s">
        <v>534</v>
      </c>
    </row>
    <row r="275" spans="1:9" s="9" customFormat="1">
      <c r="A275" s="7">
        <v>262</v>
      </c>
      <c r="B275" s="79" t="s">
        <v>145</v>
      </c>
      <c r="C275" s="12">
        <f t="shared" si="102"/>
        <v>70</v>
      </c>
      <c r="D275" s="12"/>
      <c r="E275" s="12">
        <v>70</v>
      </c>
      <c r="F275" s="12"/>
      <c r="G275" s="12"/>
      <c r="H275" s="12"/>
      <c r="I275" s="72" t="s">
        <v>534</v>
      </c>
    </row>
    <row r="276" spans="1:9" s="9" customFormat="1">
      <c r="A276" s="7">
        <v>263</v>
      </c>
      <c r="B276" s="79" t="s">
        <v>146</v>
      </c>
      <c r="C276" s="12">
        <f t="shared" si="102"/>
        <v>70</v>
      </c>
      <c r="D276" s="12"/>
      <c r="E276" s="12">
        <v>70</v>
      </c>
      <c r="F276" s="12"/>
      <c r="G276" s="12"/>
      <c r="H276" s="12"/>
      <c r="I276" s="72" t="s">
        <v>534</v>
      </c>
    </row>
    <row r="277" spans="1:9" s="9" customFormat="1">
      <c r="A277" s="7">
        <v>264</v>
      </c>
      <c r="B277" s="79" t="s">
        <v>147</v>
      </c>
      <c r="C277" s="12">
        <f t="shared" si="102"/>
        <v>80</v>
      </c>
      <c r="D277" s="12"/>
      <c r="E277" s="12">
        <v>80</v>
      </c>
      <c r="F277" s="12"/>
      <c r="G277" s="12"/>
      <c r="H277" s="12"/>
      <c r="I277" s="72" t="s">
        <v>534</v>
      </c>
    </row>
    <row r="278" spans="1:9" s="9" customFormat="1">
      <c r="A278" s="7">
        <v>265</v>
      </c>
      <c r="B278" s="79" t="s">
        <v>148</v>
      </c>
      <c r="C278" s="12">
        <f t="shared" si="102"/>
        <v>1000</v>
      </c>
      <c r="D278" s="12"/>
      <c r="E278" s="12"/>
      <c r="F278" s="12">
        <v>1000</v>
      </c>
      <c r="G278" s="12"/>
      <c r="H278" s="12"/>
      <c r="I278" s="72" t="s">
        <v>534</v>
      </c>
    </row>
    <row r="279" spans="1:9" s="9" customFormat="1">
      <c r="A279" s="7">
        <v>266</v>
      </c>
      <c r="B279" s="79" t="s">
        <v>149</v>
      </c>
      <c r="C279" s="12">
        <f t="shared" si="102"/>
        <v>60</v>
      </c>
      <c r="D279" s="12"/>
      <c r="E279" s="12"/>
      <c r="F279" s="12">
        <v>60</v>
      </c>
      <c r="G279" s="12"/>
      <c r="H279" s="12"/>
      <c r="I279" s="72" t="s">
        <v>534</v>
      </c>
    </row>
    <row r="280" spans="1:9" s="9" customFormat="1">
      <c r="A280" s="7">
        <v>267</v>
      </c>
      <c r="B280" s="79" t="s">
        <v>150</v>
      </c>
      <c r="C280" s="12">
        <f t="shared" si="102"/>
        <v>60</v>
      </c>
      <c r="D280" s="12"/>
      <c r="E280" s="12"/>
      <c r="F280" s="12"/>
      <c r="G280" s="12">
        <v>60</v>
      </c>
      <c r="H280" s="12"/>
      <c r="I280" s="72" t="s">
        <v>534</v>
      </c>
    </row>
    <row r="281" spans="1:9" s="9" customFormat="1">
      <c r="A281" s="7">
        <v>268</v>
      </c>
      <c r="B281" s="79" t="s">
        <v>151</v>
      </c>
      <c r="C281" s="12">
        <f t="shared" si="102"/>
        <v>90</v>
      </c>
      <c r="D281" s="12"/>
      <c r="E281" s="12"/>
      <c r="F281" s="12"/>
      <c r="G281" s="12">
        <v>90</v>
      </c>
      <c r="H281" s="12"/>
      <c r="I281" s="72" t="s">
        <v>534</v>
      </c>
    </row>
    <row r="282" spans="1:9" s="9" customFormat="1">
      <c r="A282" s="7">
        <v>269</v>
      </c>
      <c r="B282" s="79" t="s">
        <v>152</v>
      </c>
      <c r="C282" s="12">
        <f t="shared" si="102"/>
        <v>1500</v>
      </c>
      <c r="D282" s="12"/>
      <c r="E282" s="12"/>
      <c r="F282" s="12"/>
      <c r="G282" s="12">
        <v>1500</v>
      </c>
      <c r="H282" s="12"/>
      <c r="I282" s="72" t="s">
        <v>534</v>
      </c>
    </row>
    <row r="283" spans="1:9" s="9" customFormat="1">
      <c r="A283" s="7">
        <v>270</v>
      </c>
      <c r="B283" s="79" t="s">
        <v>153</v>
      </c>
      <c r="C283" s="12">
        <f t="shared" si="102"/>
        <v>50</v>
      </c>
      <c r="D283" s="12"/>
      <c r="E283" s="12"/>
      <c r="F283" s="12"/>
      <c r="G283" s="12">
        <v>50</v>
      </c>
      <c r="H283" s="12"/>
      <c r="I283" s="72" t="s">
        <v>534</v>
      </c>
    </row>
    <row r="284" spans="1:9" s="9" customFormat="1">
      <c r="A284" s="7">
        <v>271</v>
      </c>
      <c r="B284" s="79" t="s">
        <v>154</v>
      </c>
      <c r="C284" s="12">
        <f t="shared" si="102"/>
        <v>100</v>
      </c>
      <c r="D284" s="12"/>
      <c r="E284" s="12"/>
      <c r="F284" s="12"/>
      <c r="G284" s="12">
        <v>100</v>
      </c>
      <c r="H284" s="12"/>
      <c r="I284" s="72" t="s">
        <v>534</v>
      </c>
    </row>
    <row r="285" spans="1:9" s="9" customFormat="1">
      <c r="A285" s="7">
        <v>272</v>
      </c>
      <c r="B285" s="79" t="s">
        <v>155</v>
      </c>
      <c r="C285" s="12">
        <f t="shared" si="102"/>
        <v>120</v>
      </c>
      <c r="D285" s="12"/>
      <c r="E285" s="12"/>
      <c r="F285" s="12"/>
      <c r="G285" s="12"/>
      <c r="H285" s="12">
        <v>120</v>
      </c>
      <c r="I285" s="72" t="s">
        <v>534</v>
      </c>
    </row>
    <row r="286" spans="1:9" s="9" customFormat="1">
      <c r="A286" s="7">
        <v>273</v>
      </c>
      <c r="B286" s="79" t="s">
        <v>156</v>
      </c>
      <c r="C286" s="12">
        <f t="shared" si="102"/>
        <v>120</v>
      </c>
      <c r="D286" s="12"/>
      <c r="E286" s="12"/>
      <c r="F286" s="12"/>
      <c r="G286" s="12"/>
      <c r="H286" s="12">
        <v>120</v>
      </c>
      <c r="I286" s="72" t="s">
        <v>534</v>
      </c>
    </row>
    <row r="287" spans="1:9" s="9" customFormat="1">
      <c r="A287" s="7">
        <v>274</v>
      </c>
      <c r="B287" s="79" t="s">
        <v>157</v>
      </c>
      <c r="C287" s="12">
        <f t="shared" si="102"/>
        <v>20</v>
      </c>
      <c r="D287" s="12">
        <v>20</v>
      </c>
      <c r="E287" s="12"/>
      <c r="F287" s="12"/>
      <c r="G287" s="12"/>
      <c r="H287" s="12"/>
      <c r="I287" s="72" t="s">
        <v>534</v>
      </c>
    </row>
    <row r="288" spans="1:9" s="9" customFormat="1">
      <c r="A288" s="7">
        <v>275</v>
      </c>
      <c r="B288" s="79" t="s">
        <v>158</v>
      </c>
      <c r="C288" s="12">
        <f t="shared" si="102"/>
        <v>100</v>
      </c>
      <c r="D288" s="12"/>
      <c r="E288" s="12"/>
      <c r="F288" s="12">
        <v>100</v>
      </c>
      <c r="G288" s="12"/>
      <c r="H288" s="12"/>
      <c r="I288" s="72" t="s">
        <v>534</v>
      </c>
    </row>
    <row r="289" spans="1:9" s="9" customFormat="1">
      <c r="A289" s="7">
        <v>276</v>
      </c>
      <c r="B289" s="79" t="s">
        <v>159</v>
      </c>
      <c r="C289" s="12">
        <f t="shared" si="102"/>
        <v>150</v>
      </c>
      <c r="D289" s="12"/>
      <c r="E289" s="12"/>
      <c r="F289" s="12"/>
      <c r="G289" s="12"/>
      <c r="H289" s="12">
        <v>150</v>
      </c>
      <c r="I289" s="72" t="s">
        <v>534</v>
      </c>
    </row>
    <row r="290" spans="1:9" s="9" customFormat="1">
      <c r="A290" s="7">
        <v>277</v>
      </c>
      <c r="B290" s="92" t="s">
        <v>234</v>
      </c>
      <c r="C290" s="93">
        <f>SUM(C291)</f>
        <v>1000</v>
      </c>
      <c r="D290" s="93">
        <f t="shared" ref="D290:H290" si="103">SUM(D291)</f>
        <v>400</v>
      </c>
      <c r="E290" s="93">
        <f t="shared" si="103"/>
        <v>0</v>
      </c>
      <c r="F290" s="93">
        <f t="shared" si="103"/>
        <v>0</v>
      </c>
      <c r="G290" s="93">
        <f t="shared" si="103"/>
        <v>0</v>
      </c>
      <c r="H290" s="93">
        <f t="shared" si="103"/>
        <v>600</v>
      </c>
      <c r="I290" s="72" t="s">
        <v>534</v>
      </c>
    </row>
    <row r="291" spans="1:9" s="9" customFormat="1">
      <c r="A291" s="7">
        <v>278</v>
      </c>
      <c r="B291" s="92" t="s">
        <v>235</v>
      </c>
      <c r="C291" s="12">
        <f>SUM(D291:H291)</f>
        <v>1000</v>
      </c>
      <c r="D291" s="93">
        <f t="shared" ref="D291:H291" si="104">SUM(D292:D296)</f>
        <v>400</v>
      </c>
      <c r="E291" s="93">
        <v>0</v>
      </c>
      <c r="F291" s="93">
        <f t="shared" si="104"/>
        <v>0</v>
      </c>
      <c r="G291" s="93">
        <f t="shared" si="104"/>
        <v>0</v>
      </c>
      <c r="H291" s="93">
        <f t="shared" si="104"/>
        <v>600</v>
      </c>
      <c r="I291" s="171" t="s">
        <v>93</v>
      </c>
    </row>
    <row r="292" spans="1:9" s="9" customFormat="1">
      <c r="A292" s="7">
        <v>279</v>
      </c>
      <c r="B292" s="79" t="s">
        <v>142</v>
      </c>
      <c r="C292" s="12">
        <f>SUM(D292:H292)</f>
        <v>400</v>
      </c>
      <c r="D292" s="12">
        <v>400</v>
      </c>
      <c r="E292" s="12"/>
      <c r="F292" s="12"/>
      <c r="G292" s="12"/>
      <c r="H292" s="12"/>
      <c r="I292" s="72" t="s">
        <v>534</v>
      </c>
    </row>
    <row r="293" spans="1:9" s="9" customFormat="1">
      <c r="A293" s="7">
        <v>280</v>
      </c>
      <c r="B293" s="79" t="s">
        <v>152</v>
      </c>
      <c r="C293" s="12">
        <f t="shared" ref="C293:C296" si="105">SUM(D293:H293)</f>
        <v>0</v>
      </c>
      <c r="D293" s="12"/>
      <c r="E293" s="12"/>
      <c r="F293" s="12">
        <v>0</v>
      </c>
      <c r="G293" s="12"/>
      <c r="H293" s="12"/>
      <c r="I293" s="72" t="s">
        <v>534</v>
      </c>
    </row>
    <row r="294" spans="1:9" s="9" customFormat="1">
      <c r="A294" s="7">
        <v>281</v>
      </c>
      <c r="B294" s="79" t="s">
        <v>159</v>
      </c>
      <c r="C294" s="12">
        <f t="shared" si="105"/>
        <v>600</v>
      </c>
      <c r="D294" s="12"/>
      <c r="E294" s="12"/>
      <c r="F294" s="12"/>
      <c r="G294" s="12"/>
      <c r="H294" s="12">
        <v>600</v>
      </c>
      <c r="I294" s="72" t="s">
        <v>534</v>
      </c>
    </row>
    <row r="295" spans="1:9" s="9" customFormat="1">
      <c r="A295" s="7">
        <v>282</v>
      </c>
      <c r="B295" s="79" t="s">
        <v>155</v>
      </c>
      <c r="C295" s="12">
        <f t="shared" si="105"/>
        <v>0</v>
      </c>
      <c r="D295" s="12"/>
      <c r="E295" s="12">
        <v>0</v>
      </c>
      <c r="F295" s="12"/>
      <c r="G295" s="12"/>
      <c r="H295" s="12"/>
      <c r="I295" s="72" t="s">
        <v>534</v>
      </c>
    </row>
    <row r="296" spans="1:9" s="9" customFormat="1">
      <c r="A296" s="7">
        <v>283</v>
      </c>
      <c r="B296" s="79" t="s">
        <v>150</v>
      </c>
      <c r="C296" s="12">
        <f t="shared" si="105"/>
        <v>0</v>
      </c>
      <c r="D296" s="12"/>
      <c r="E296" s="12"/>
      <c r="F296" s="12"/>
      <c r="G296" s="12">
        <v>0</v>
      </c>
      <c r="H296" s="12"/>
      <c r="I296" s="72" t="s">
        <v>534</v>
      </c>
    </row>
    <row r="297" spans="1:9" s="9" customFormat="1" ht="25.5">
      <c r="A297" s="7">
        <v>284</v>
      </c>
      <c r="B297" s="92" t="s">
        <v>160</v>
      </c>
      <c r="C297" s="12">
        <f>SUM(C298)</f>
        <v>1867</v>
      </c>
      <c r="D297" s="12">
        <f t="shared" ref="D297:H297" si="106">SUM(D298)</f>
        <v>317</v>
      </c>
      <c r="E297" s="12">
        <f t="shared" si="106"/>
        <v>200</v>
      </c>
      <c r="F297" s="12">
        <f t="shared" si="106"/>
        <v>400</v>
      </c>
      <c r="G297" s="12">
        <f t="shared" si="106"/>
        <v>450</v>
      </c>
      <c r="H297" s="12">
        <f t="shared" si="106"/>
        <v>500</v>
      </c>
      <c r="I297" s="72" t="s">
        <v>534</v>
      </c>
    </row>
    <row r="298" spans="1:9" s="9" customFormat="1">
      <c r="A298" s="7">
        <v>285</v>
      </c>
      <c r="B298" s="67" t="s">
        <v>21</v>
      </c>
      <c r="C298" s="68">
        <f>SUM(D298:H298)</f>
        <v>1867</v>
      </c>
      <c r="D298" s="68">
        <v>317</v>
      </c>
      <c r="E298" s="68">
        <v>200</v>
      </c>
      <c r="F298" s="68">
        <v>400</v>
      </c>
      <c r="G298" s="68">
        <v>450</v>
      </c>
      <c r="H298" s="70">
        <v>500</v>
      </c>
      <c r="I298" s="171" t="s">
        <v>93</v>
      </c>
    </row>
    <row r="299" spans="1:9" s="9" customFormat="1" ht="15.75">
      <c r="A299" s="7">
        <v>286</v>
      </c>
      <c r="B299" s="213" t="s">
        <v>343</v>
      </c>
      <c r="C299" s="214"/>
      <c r="D299" s="214"/>
      <c r="E299" s="214"/>
      <c r="F299" s="214"/>
      <c r="G299" s="214"/>
      <c r="H299" s="214"/>
      <c r="I299" s="215"/>
    </row>
    <row r="300" spans="1:9" s="9" customFormat="1">
      <c r="A300" s="7">
        <v>287</v>
      </c>
      <c r="B300" s="94" t="s">
        <v>162</v>
      </c>
      <c r="C300" s="14">
        <f>SUM(C301)</f>
        <v>5127.2</v>
      </c>
      <c r="D300" s="14">
        <f t="shared" ref="D300:H300" si="107">SUM(D301)</f>
        <v>5127.2</v>
      </c>
      <c r="E300" s="14">
        <f t="shared" si="107"/>
        <v>0</v>
      </c>
      <c r="F300" s="14">
        <f t="shared" si="107"/>
        <v>0</v>
      </c>
      <c r="G300" s="14">
        <f t="shared" si="107"/>
        <v>0</v>
      </c>
      <c r="H300" s="14">
        <f t="shared" si="107"/>
        <v>0</v>
      </c>
      <c r="I300" s="171" t="s">
        <v>93</v>
      </c>
    </row>
    <row r="301" spans="1:9" s="9" customFormat="1">
      <c r="A301" s="7">
        <v>288</v>
      </c>
      <c r="B301" s="10" t="s">
        <v>161</v>
      </c>
      <c r="C301" s="14">
        <f t="shared" ref="C301:D301" si="108">SUM(C302,C303,C304,C305)</f>
        <v>5127.2</v>
      </c>
      <c r="D301" s="14">
        <f t="shared" si="108"/>
        <v>5127.2</v>
      </c>
      <c r="E301" s="14"/>
      <c r="F301" s="14"/>
      <c r="G301" s="14"/>
      <c r="H301" s="14"/>
      <c r="I301" s="171" t="s">
        <v>93</v>
      </c>
    </row>
    <row r="302" spans="1:9" s="9" customFormat="1">
      <c r="A302" s="7">
        <v>289</v>
      </c>
      <c r="B302" s="178" t="s">
        <v>113</v>
      </c>
      <c r="C302" s="14">
        <f>SUM(C307)</f>
        <v>680.3</v>
      </c>
      <c r="D302" s="14">
        <f t="shared" ref="D302:H302" si="109">SUM(D307)</f>
        <v>680.3</v>
      </c>
      <c r="E302" s="14">
        <f t="shared" si="109"/>
        <v>0</v>
      </c>
      <c r="F302" s="14">
        <f t="shared" si="109"/>
        <v>0</v>
      </c>
      <c r="G302" s="14">
        <f t="shared" si="109"/>
        <v>0</v>
      </c>
      <c r="H302" s="14">
        <f t="shared" si="109"/>
        <v>0</v>
      </c>
      <c r="I302" s="171" t="s">
        <v>93</v>
      </c>
    </row>
    <row r="303" spans="1:9" s="9" customFormat="1">
      <c r="A303" s="7">
        <v>290</v>
      </c>
      <c r="B303" s="13" t="s">
        <v>20</v>
      </c>
      <c r="C303" s="14">
        <f t="shared" ref="C303:H303" si="110">SUM(C308)</f>
        <v>1577.9</v>
      </c>
      <c r="D303" s="14">
        <f t="shared" si="110"/>
        <v>1577.9</v>
      </c>
      <c r="E303" s="14">
        <f t="shared" si="110"/>
        <v>0</v>
      </c>
      <c r="F303" s="14">
        <f t="shared" si="110"/>
        <v>0</v>
      </c>
      <c r="G303" s="14">
        <f t="shared" si="110"/>
        <v>0</v>
      </c>
      <c r="H303" s="14">
        <f t="shared" si="110"/>
        <v>0</v>
      </c>
      <c r="I303" s="171" t="s">
        <v>93</v>
      </c>
    </row>
    <row r="304" spans="1:9" s="9" customFormat="1">
      <c r="A304" s="7">
        <v>291</v>
      </c>
      <c r="B304" s="13" t="s">
        <v>21</v>
      </c>
      <c r="C304" s="14">
        <f>SUM(D304:H304)</f>
        <v>1425</v>
      </c>
      <c r="D304" s="14">
        <f>SUM(D309)</f>
        <v>1425</v>
      </c>
      <c r="E304" s="14"/>
      <c r="F304" s="14"/>
      <c r="G304" s="14"/>
      <c r="H304" s="95"/>
      <c r="I304" s="171" t="s">
        <v>93</v>
      </c>
    </row>
    <row r="305" spans="1:9" s="9" customFormat="1">
      <c r="A305" s="7">
        <v>292</v>
      </c>
      <c r="B305" s="13" t="s">
        <v>77</v>
      </c>
      <c r="C305" s="14">
        <f>SUM(D305:H305)</f>
        <v>1444</v>
      </c>
      <c r="D305" s="14">
        <v>1444</v>
      </c>
      <c r="E305" s="14"/>
      <c r="F305" s="14"/>
      <c r="G305" s="14"/>
      <c r="H305" s="95"/>
      <c r="I305" s="171" t="s">
        <v>93</v>
      </c>
    </row>
    <row r="306" spans="1:9" s="9" customFormat="1">
      <c r="A306" s="7">
        <v>293</v>
      </c>
      <c r="B306" s="13" t="s">
        <v>535</v>
      </c>
      <c r="C306" s="14">
        <f t="shared" ref="C306:D306" si="111">SUM(C308:C310)</f>
        <v>4446.8999999999996</v>
      </c>
      <c r="D306" s="14">
        <f t="shared" si="111"/>
        <v>4446.8999999999996</v>
      </c>
      <c r="E306" s="14"/>
      <c r="F306" s="14"/>
      <c r="G306" s="14"/>
      <c r="H306" s="14"/>
      <c r="I306" s="16" t="s">
        <v>536</v>
      </c>
    </row>
    <row r="307" spans="1:9" s="9" customFormat="1">
      <c r="A307" s="7">
        <v>294</v>
      </c>
      <c r="B307" s="13" t="s">
        <v>113</v>
      </c>
      <c r="C307" s="14">
        <f>SUM(D307:H307)</f>
        <v>680.3</v>
      </c>
      <c r="D307" s="14">
        <v>680.3</v>
      </c>
      <c r="E307" s="14"/>
      <c r="F307" s="14"/>
      <c r="G307" s="14"/>
      <c r="H307" s="14"/>
      <c r="I307" s="16"/>
    </row>
    <row r="308" spans="1:9" s="9" customFormat="1">
      <c r="A308" s="7">
        <v>295</v>
      </c>
      <c r="B308" s="13" t="s">
        <v>20</v>
      </c>
      <c r="C308" s="14">
        <f>SUM(D308:H308)</f>
        <v>1577.9</v>
      </c>
      <c r="D308" s="14">
        <v>1577.9</v>
      </c>
      <c r="E308" s="14"/>
      <c r="F308" s="14"/>
      <c r="G308" s="14"/>
      <c r="H308" s="14"/>
      <c r="I308" s="171" t="s">
        <v>93</v>
      </c>
    </row>
    <row r="309" spans="1:9" s="9" customFormat="1">
      <c r="A309" s="7">
        <v>296</v>
      </c>
      <c r="B309" s="13" t="s">
        <v>21</v>
      </c>
      <c r="C309" s="14">
        <f>SUM(D309:H309)</f>
        <v>1425</v>
      </c>
      <c r="D309" s="14">
        <v>1425</v>
      </c>
      <c r="E309" s="14"/>
      <c r="F309" s="14"/>
      <c r="G309" s="14"/>
      <c r="H309" s="14"/>
      <c r="I309" s="171" t="s">
        <v>93</v>
      </c>
    </row>
    <row r="310" spans="1:9" s="9" customFormat="1">
      <c r="A310" s="7">
        <v>297</v>
      </c>
      <c r="B310" s="15" t="s">
        <v>77</v>
      </c>
      <c r="C310" s="16">
        <f>SUM(D310:H310)</f>
        <v>1444</v>
      </c>
      <c r="D310" s="16">
        <v>1444</v>
      </c>
      <c r="E310" s="16"/>
      <c r="F310" s="16"/>
      <c r="G310" s="16"/>
      <c r="H310" s="16"/>
      <c r="I310" s="171" t="s">
        <v>93</v>
      </c>
    </row>
    <row r="311" spans="1:9" s="9" customFormat="1" ht="36.75" customHeight="1">
      <c r="A311" s="7">
        <v>298</v>
      </c>
      <c r="B311" s="217" t="s">
        <v>344</v>
      </c>
      <c r="C311" s="219"/>
      <c r="D311" s="219"/>
      <c r="E311" s="219"/>
      <c r="F311" s="219"/>
      <c r="G311" s="219"/>
      <c r="H311" s="219"/>
      <c r="I311" s="220"/>
    </row>
    <row r="312" spans="1:9" s="9" customFormat="1">
      <c r="A312" s="7">
        <v>299</v>
      </c>
      <c r="B312" s="96" t="s">
        <v>134</v>
      </c>
      <c r="C312" s="14">
        <f t="shared" ref="C312:D312" si="112">SUM(C314:C317)</f>
        <v>0</v>
      </c>
      <c r="D312" s="14">
        <f t="shared" si="112"/>
        <v>0</v>
      </c>
      <c r="E312" s="14"/>
      <c r="F312" s="14"/>
      <c r="G312" s="14"/>
      <c r="H312" s="14"/>
      <c r="I312" s="171" t="s">
        <v>93</v>
      </c>
    </row>
    <row r="313" spans="1:9" s="9" customFormat="1">
      <c r="A313" s="7">
        <v>300</v>
      </c>
      <c r="B313" s="10" t="s">
        <v>161</v>
      </c>
      <c r="C313" s="14">
        <f t="shared" ref="C313:D313" si="113">SUM(C314,C315,C316,C317)</f>
        <v>0</v>
      </c>
      <c r="D313" s="14">
        <f t="shared" si="113"/>
        <v>0</v>
      </c>
      <c r="E313" s="14"/>
      <c r="F313" s="14"/>
      <c r="G313" s="14"/>
      <c r="H313" s="14"/>
      <c r="I313" s="171" t="s">
        <v>93</v>
      </c>
    </row>
    <row r="314" spans="1:9" s="9" customFormat="1">
      <c r="A314" s="7">
        <v>301</v>
      </c>
      <c r="B314" s="178" t="s">
        <v>113</v>
      </c>
      <c r="C314" s="14">
        <f>D314+E314+F314+G314+H314</f>
        <v>0</v>
      </c>
      <c r="D314" s="14">
        <v>0</v>
      </c>
      <c r="E314" s="14"/>
      <c r="F314" s="14"/>
      <c r="G314" s="14"/>
      <c r="H314" s="14"/>
      <c r="I314" s="171" t="s">
        <v>93</v>
      </c>
    </row>
    <row r="315" spans="1:9" s="9" customFormat="1">
      <c r="A315" s="7">
        <v>302</v>
      </c>
      <c r="B315" s="13" t="s">
        <v>20</v>
      </c>
      <c r="C315" s="14">
        <f>D315+E315+F315+G315+H315</f>
        <v>0</v>
      </c>
      <c r="D315" s="14">
        <f>SUM(D319)</f>
        <v>0</v>
      </c>
      <c r="E315" s="14"/>
      <c r="F315" s="14"/>
      <c r="G315" s="14"/>
      <c r="H315" s="14"/>
      <c r="I315" s="171" t="s">
        <v>93</v>
      </c>
    </row>
    <row r="316" spans="1:9" s="9" customFormat="1">
      <c r="A316" s="7">
        <v>303</v>
      </c>
      <c r="B316" s="13" t="s">
        <v>21</v>
      </c>
      <c r="C316" s="14">
        <f>D316+E316+F316+G316+H316</f>
        <v>0</v>
      </c>
      <c r="D316" s="14">
        <v>0</v>
      </c>
      <c r="E316" s="14"/>
      <c r="F316" s="14"/>
      <c r="G316" s="14"/>
      <c r="H316" s="14"/>
      <c r="I316" s="171" t="s">
        <v>93</v>
      </c>
    </row>
    <row r="317" spans="1:9" s="9" customFormat="1">
      <c r="A317" s="7">
        <v>304</v>
      </c>
      <c r="B317" s="13" t="s">
        <v>77</v>
      </c>
      <c r="C317" s="14">
        <f>D317+E317+F317+G317+H317</f>
        <v>0</v>
      </c>
      <c r="D317" s="14">
        <v>0</v>
      </c>
      <c r="E317" s="14"/>
      <c r="F317" s="14"/>
      <c r="G317" s="14"/>
      <c r="H317" s="14"/>
      <c r="I317" s="171" t="s">
        <v>93</v>
      </c>
    </row>
    <row r="318" spans="1:9" s="9" customFormat="1" ht="48" customHeight="1">
      <c r="A318" s="7">
        <v>305</v>
      </c>
      <c r="B318" s="97" t="s">
        <v>538</v>
      </c>
      <c r="C318" s="14">
        <f>SUM(C319:C321)</f>
        <v>0</v>
      </c>
      <c r="D318" s="14">
        <v>0</v>
      </c>
      <c r="E318" s="14"/>
      <c r="F318" s="14"/>
      <c r="G318" s="14"/>
      <c r="H318" s="14"/>
      <c r="I318" s="16" t="s">
        <v>539</v>
      </c>
    </row>
    <row r="319" spans="1:9" s="9" customFormat="1">
      <c r="A319" s="7">
        <v>306</v>
      </c>
      <c r="B319" s="13" t="s">
        <v>20</v>
      </c>
      <c r="C319" s="14">
        <f>D319+E319+F319+G319+H319</f>
        <v>0</v>
      </c>
      <c r="D319" s="14">
        <v>0</v>
      </c>
      <c r="E319" s="14"/>
      <c r="F319" s="14"/>
      <c r="G319" s="14"/>
      <c r="H319" s="14"/>
      <c r="I319" s="171" t="s">
        <v>93</v>
      </c>
    </row>
    <row r="320" spans="1:9" s="9" customFormat="1">
      <c r="A320" s="7">
        <v>307</v>
      </c>
      <c r="B320" s="13" t="s">
        <v>21</v>
      </c>
      <c r="C320" s="14">
        <f>D320+E320+F320+G320+H320</f>
        <v>0</v>
      </c>
      <c r="D320" s="14">
        <v>0</v>
      </c>
      <c r="E320" s="14"/>
      <c r="F320" s="14"/>
      <c r="G320" s="14"/>
      <c r="H320" s="14"/>
      <c r="I320" s="171" t="s">
        <v>93</v>
      </c>
    </row>
    <row r="321" spans="1:9" s="9" customFormat="1">
      <c r="A321" s="7">
        <v>308</v>
      </c>
      <c r="B321" s="15" t="s">
        <v>77</v>
      </c>
      <c r="C321" s="14">
        <f>D321+E321+F321+G321+H321</f>
        <v>0</v>
      </c>
      <c r="D321" s="14">
        <v>0</v>
      </c>
      <c r="E321" s="14"/>
      <c r="F321" s="14"/>
      <c r="G321" s="14"/>
      <c r="H321" s="14"/>
      <c r="I321" s="16"/>
    </row>
    <row r="322" spans="1:9" s="9" customFormat="1" ht="30" customHeight="1">
      <c r="A322" s="7">
        <v>309</v>
      </c>
      <c r="B322" s="216" t="s">
        <v>345</v>
      </c>
      <c r="C322" s="217"/>
      <c r="D322" s="217"/>
      <c r="E322" s="217"/>
      <c r="F322" s="217"/>
      <c r="G322" s="217"/>
      <c r="H322" s="217"/>
      <c r="I322" s="218"/>
    </row>
    <row r="323" spans="1:9" s="9" customFormat="1">
      <c r="A323" s="7">
        <v>310</v>
      </c>
      <c r="B323" s="96" t="s">
        <v>134</v>
      </c>
      <c r="C323" s="14">
        <f t="shared" ref="C323:D323" si="114">SUM(C325:C328)</f>
        <v>5071.58</v>
      </c>
      <c r="D323" s="14">
        <f t="shared" si="114"/>
        <v>5071.58</v>
      </c>
      <c r="E323" s="14"/>
      <c r="F323" s="14"/>
      <c r="G323" s="14"/>
      <c r="H323" s="14"/>
      <c r="I323" s="171" t="s">
        <v>93</v>
      </c>
    </row>
    <row r="324" spans="1:9" s="9" customFormat="1">
      <c r="A324" s="7">
        <v>311</v>
      </c>
      <c r="B324" s="10" t="s">
        <v>161</v>
      </c>
      <c r="C324" s="14">
        <f t="shared" ref="C324:D324" si="115">SUM(C325,C326,C327,C328)</f>
        <v>5071.58</v>
      </c>
      <c r="D324" s="14">
        <f t="shared" si="115"/>
        <v>5071.58</v>
      </c>
      <c r="E324" s="14"/>
      <c r="F324" s="14"/>
      <c r="G324" s="14"/>
      <c r="H324" s="14"/>
      <c r="I324" s="171" t="s">
        <v>93</v>
      </c>
    </row>
    <row r="325" spans="1:9" s="9" customFormat="1">
      <c r="A325" s="7">
        <v>312</v>
      </c>
      <c r="B325" s="178" t="s">
        <v>113</v>
      </c>
      <c r="C325" s="14">
        <f>SUM(D325:H325)</f>
        <v>789.4</v>
      </c>
      <c r="D325" s="14">
        <f>SUM(D330)</f>
        <v>789.4</v>
      </c>
      <c r="E325" s="14"/>
      <c r="F325" s="14"/>
      <c r="G325" s="14"/>
      <c r="H325" s="14"/>
      <c r="I325" s="171" t="s">
        <v>93</v>
      </c>
    </row>
    <row r="326" spans="1:9" s="9" customFormat="1">
      <c r="A326" s="7">
        <v>313</v>
      </c>
      <c r="B326" s="13" t="s">
        <v>20</v>
      </c>
      <c r="C326" s="14">
        <f>SUM(D326:H326)</f>
        <v>1677.5</v>
      </c>
      <c r="D326" s="14">
        <f>SUM(D331)</f>
        <v>1677.5</v>
      </c>
      <c r="E326" s="14"/>
      <c r="F326" s="14"/>
      <c r="G326" s="14"/>
      <c r="H326" s="14"/>
      <c r="I326" s="171" t="s">
        <v>93</v>
      </c>
    </row>
    <row r="327" spans="1:9" s="9" customFormat="1">
      <c r="A327" s="7">
        <v>314</v>
      </c>
      <c r="B327" s="13" t="s">
        <v>21</v>
      </c>
      <c r="C327" s="14">
        <f>SUM(D327:H327)</f>
        <v>376.68</v>
      </c>
      <c r="D327" s="14">
        <f>SUM(D332)</f>
        <v>376.68</v>
      </c>
      <c r="E327" s="14"/>
      <c r="F327" s="14"/>
      <c r="G327" s="14"/>
      <c r="H327" s="14"/>
      <c r="I327" s="171" t="s">
        <v>93</v>
      </c>
    </row>
    <row r="328" spans="1:9" s="9" customFormat="1">
      <c r="A328" s="7">
        <v>315</v>
      </c>
      <c r="B328" s="13" t="s">
        <v>77</v>
      </c>
      <c r="C328" s="14">
        <f>SUM(D328:H328)</f>
        <v>2228</v>
      </c>
      <c r="D328" s="14">
        <v>2228</v>
      </c>
      <c r="E328" s="14"/>
      <c r="F328" s="14"/>
      <c r="G328" s="14"/>
      <c r="H328" s="14"/>
      <c r="I328" s="171" t="s">
        <v>93</v>
      </c>
    </row>
    <row r="329" spans="1:9" s="9" customFormat="1" ht="28.5" customHeight="1">
      <c r="A329" s="7">
        <v>316</v>
      </c>
      <c r="B329" s="97" t="s">
        <v>540</v>
      </c>
      <c r="C329" s="14">
        <f t="shared" ref="C329:D329" si="116">SUM(C330:C333)</f>
        <v>5071.58</v>
      </c>
      <c r="D329" s="14">
        <f t="shared" si="116"/>
        <v>5071.58</v>
      </c>
      <c r="E329" s="14"/>
      <c r="F329" s="14"/>
      <c r="G329" s="14"/>
      <c r="H329" s="14"/>
      <c r="I329" s="16" t="s">
        <v>541</v>
      </c>
    </row>
    <row r="330" spans="1:9" s="9" customFormat="1" ht="15" customHeight="1">
      <c r="A330" s="7">
        <v>317</v>
      </c>
      <c r="B330" s="97" t="s">
        <v>113</v>
      </c>
      <c r="C330" s="14">
        <f>SUM(D330:H330)</f>
        <v>789.4</v>
      </c>
      <c r="D330" s="14">
        <v>789.4</v>
      </c>
      <c r="E330" s="14"/>
      <c r="F330" s="14"/>
      <c r="G330" s="14"/>
      <c r="H330" s="14"/>
      <c r="I330" s="171" t="s">
        <v>93</v>
      </c>
    </row>
    <row r="331" spans="1:9" s="9" customFormat="1">
      <c r="A331" s="7">
        <v>318</v>
      </c>
      <c r="B331" s="13" t="s">
        <v>20</v>
      </c>
      <c r="C331" s="14">
        <f>SUM(D331:H331)</f>
        <v>1677.5</v>
      </c>
      <c r="D331" s="14">
        <v>1677.5</v>
      </c>
      <c r="E331" s="14"/>
      <c r="F331" s="14"/>
      <c r="G331" s="14"/>
      <c r="H331" s="14"/>
      <c r="I331" s="171" t="s">
        <v>93</v>
      </c>
    </row>
    <row r="332" spans="1:9" s="9" customFormat="1">
      <c r="A332" s="7">
        <v>319</v>
      </c>
      <c r="B332" s="13" t="s">
        <v>21</v>
      </c>
      <c r="C332" s="144">
        <f>SUM(D332:H332)</f>
        <v>376.68</v>
      </c>
      <c r="D332" s="144">
        <v>376.68</v>
      </c>
      <c r="E332" s="14"/>
      <c r="F332" s="14"/>
      <c r="G332" s="14"/>
      <c r="H332" s="14"/>
      <c r="I332" s="171" t="s">
        <v>93</v>
      </c>
    </row>
    <row r="333" spans="1:9" s="9" customFormat="1">
      <c r="A333" s="7">
        <v>320</v>
      </c>
      <c r="B333" s="15" t="s">
        <v>77</v>
      </c>
      <c r="C333" s="98">
        <f>SUM(D333:H333)</f>
        <v>2228</v>
      </c>
      <c r="D333" s="98">
        <v>2228</v>
      </c>
      <c r="E333" s="98"/>
      <c r="F333" s="98"/>
      <c r="G333" s="98"/>
      <c r="H333" s="98"/>
      <c r="I333" s="171" t="s">
        <v>93</v>
      </c>
    </row>
    <row r="334" spans="1:9" s="182" customFormat="1" ht="17.25" customHeight="1">
      <c r="A334" s="7">
        <v>321</v>
      </c>
      <c r="B334" s="216" t="s">
        <v>346</v>
      </c>
      <c r="C334" s="217"/>
      <c r="D334" s="217"/>
      <c r="E334" s="217"/>
      <c r="F334" s="217"/>
      <c r="G334" s="217"/>
      <c r="H334" s="217"/>
      <c r="I334" s="218"/>
    </row>
    <row r="335" spans="1:9" s="9" customFormat="1">
      <c r="A335" s="7">
        <v>322</v>
      </c>
      <c r="B335" s="66" t="s">
        <v>134</v>
      </c>
      <c r="C335" s="6">
        <f t="shared" ref="C335:H335" si="117">SUM(C336:C337)</f>
        <v>119152.72399999999</v>
      </c>
      <c r="D335" s="6">
        <f t="shared" si="117"/>
        <v>7842.6040000000003</v>
      </c>
      <c r="E335" s="6">
        <f t="shared" si="117"/>
        <v>10111.280000000001</v>
      </c>
      <c r="F335" s="6">
        <f t="shared" si="117"/>
        <v>24350.38</v>
      </c>
      <c r="G335" s="6">
        <f t="shared" si="117"/>
        <v>21319.46</v>
      </c>
      <c r="H335" s="6">
        <f t="shared" si="117"/>
        <v>49529</v>
      </c>
      <c r="I335" s="21"/>
    </row>
    <row r="336" spans="1:9" s="9" customFormat="1">
      <c r="A336" s="7">
        <v>323</v>
      </c>
      <c r="B336" s="67" t="s">
        <v>20</v>
      </c>
      <c r="C336" s="68">
        <f t="shared" ref="C336:H336" si="118">SUM(C339+C342)</f>
        <v>0</v>
      </c>
      <c r="D336" s="68">
        <f t="shared" si="118"/>
        <v>0</v>
      </c>
      <c r="E336" s="68">
        <f t="shared" si="118"/>
        <v>0</v>
      </c>
      <c r="F336" s="68">
        <f t="shared" si="118"/>
        <v>0</v>
      </c>
      <c r="G336" s="68">
        <f t="shared" si="118"/>
        <v>0</v>
      </c>
      <c r="H336" s="68">
        <f t="shared" si="118"/>
        <v>0</v>
      </c>
      <c r="I336" s="21"/>
    </row>
    <row r="337" spans="1:9" s="9" customFormat="1">
      <c r="A337" s="7">
        <v>324</v>
      </c>
      <c r="B337" s="67" t="s">
        <v>21</v>
      </c>
      <c r="C337" s="68">
        <f t="shared" ref="C337:H337" si="119">SUM(C343+C340)</f>
        <v>119152.72399999999</v>
      </c>
      <c r="D337" s="68">
        <f t="shared" si="119"/>
        <v>7842.6040000000003</v>
      </c>
      <c r="E337" s="68">
        <f t="shared" si="119"/>
        <v>10111.280000000001</v>
      </c>
      <c r="F337" s="68">
        <f t="shared" si="119"/>
        <v>24350.38</v>
      </c>
      <c r="G337" s="68">
        <f t="shared" si="119"/>
        <v>21319.46</v>
      </c>
      <c r="H337" s="68">
        <f t="shared" si="119"/>
        <v>49529</v>
      </c>
      <c r="I337" s="21"/>
    </row>
    <row r="338" spans="1:9" s="9" customFormat="1">
      <c r="A338" s="7">
        <v>325</v>
      </c>
      <c r="B338" s="66" t="s">
        <v>102</v>
      </c>
      <c r="C338" s="6">
        <f t="shared" ref="C338:H340" si="120">SUM(C345)</f>
        <v>10870</v>
      </c>
      <c r="D338" s="6">
        <f t="shared" si="120"/>
        <v>0</v>
      </c>
      <c r="E338" s="6">
        <f t="shared" si="120"/>
        <v>0</v>
      </c>
      <c r="F338" s="6">
        <f t="shared" si="120"/>
        <v>0</v>
      </c>
      <c r="G338" s="6">
        <f t="shared" si="120"/>
        <v>0</v>
      </c>
      <c r="H338" s="6">
        <f t="shared" si="120"/>
        <v>4870</v>
      </c>
      <c r="I338" s="21"/>
    </row>
    <row r="339" spans="1:9" s="9" customFormat="1">
      <c r="A339" s="7">
        <v>326</v>
      </c>
      <c r="B339" s="67" t="s">
        <v>20</v>
      </c>
      <c r="C339" s="68">
        <f t="shared" si="120"/>
        <v>0</v>
      </c>
      <c r="D339" s="68">
        <f t="shared" si="120"/>
        <v>0</v>
      </c>
      <c r="E339" s="68">
        <f t="shared" si="120"/>
        <v>0</v>
      </c>
      <c r="F339" s="68">
        <f t="shared" si="120"/>
        <v>0</v>
      </c>
      <c r="G339" s="68">
        <f t="shared" si="120"/>
        <v>0</v>
      </c>
      <c r="H339" s="68">
        <f t="shared" si="120"/>
        <v>0</v>
      </c>
      <c r="I339" s="21"/>
    </row>
    <row r="340" spans="1:9" s="9" customFormat="1">
      <c r="A340" s="7">
        <v>327</v>
      </c>
      <c r="B340" s="67" t="s">
        <v>21</v>
      </c>
      <c r="C340" s="68">
        <f>SUM(C347)</f>
        <v>10870</v>
      </c>
      <c r="D340" s="68">
        <f t="shared" si="120"/>
        <v>0</v>
      </c>
      <c r="E340" s="68">
        <f t="shared" si="120"/>
        <v>0</v>
      </c>
      <c r="F340" s="68">
        <f t="shared" si="120"/>
        <v>0</v>
      </c>
      <c r="G340" s="68">
        <f t="shared" si="120"/>
        <v>0</v>
      </c>
      <c r="H340" s="68">
        <f t="shared" si="120"/>
        <v>4870</v>
      </c>
      <c r="I340" s="21"/>
    </row>
    <row r="341" spans="1:9" s="9" customFormat="1">
      <c r="A341" s="7">
        <v>328</v>
      </c>
      <c r="B341" s="71" t="s">
        <v>103</v>
      </c>
      <c r="C341" s="6">
        <f t="shared" ref="C341:H341" si="121">SUM(C342:C343)</f>
        <v>108282.72399999999</v>
      </c>
      <c r="D341" s="6">
        <f t="shared" si="121"/>
        <v>7842.6040000000003</v>
      </c>
      <c r="E341" s="6">
        <f t="shared" si="121"/>
        <v>10111.280000000001</v>
      </c>
      <c r="F341" s="6">
        <f t="shared" si="121"/>
        <v>24350.38</v>
      </c>
      <c r="G341" s="6">
        <f t="shared" si="121"/>
        <v>21319.46</v>
      </c>
      <c r="H341" s="6">
        <f t="shared" si="121"/>
        <v>44659</v>
      </c>
      <c r="I341" s="21"/>
    </row>
    <row r="342" spans="1:9" s="9" customFormat="1">
      <c r="A342" s="7">
        <v>329</v>
      </c>
      <c r="B342" s="67" t="s">
        <v>20</v>
      </c>
      <c r="C342" s="68">
        <f>SUM(C373)</f>
        <v>0</v>
      </c>
      <c r="D342" s="68">
        <f t="shared" ref="D342:H342" si="122">SUM(D373)</f>
        <v>0</v>
      </c>
      <c r="E342" s="68">
        <f t="shared" si="122"/>
        <v>0</v>
      </c>
      <c r="F342" s="68">
        <f t="shared" si="122"/>
        <v>0</v>
      </c>
      <c r="G342" s="68">
        <f t="shared" si="122"/>
        <v>0</v>
      </c>
      <c r="H342" s="68">
        <f t="shared" si="122"/>
        <v>0</v>
      </c>
      <c r="I342" s="21"/>
    </row>
    <row r="343" spans="1:9" s="9" customFormat="1">
      <c r="A343" s="7">
        <v>330</v>
      </c>
      <c r="B343" s="67" t="s">
        <v>21</v>
      </c>
      <c r="C343" s="68">
        <f>SUM(C374)</f>
        <v>108282.72399999999</v>
      </c>
      <c r="D343" s="68">
        <f t="shared" ref="D343:H343" si="123">SUM(D374)</f>
        <v>7842.6040000000003</v>
      </c>
      <c r="E343" s="68">
        <f t="shared" si="123"/>
        <v>10111.280000000001</v>
      </c>
      <c r="F343" s="68">
        <f t="shared" si="123"/>
        <v>24350.38</v>
      </c>
      <c r="G343" s="68">
        <f t="shared" si="123"/>
        <v>21319.46</v>
      </c>
      <c r="H343" s="68">
        <f t="shared" si="123"/>
        <v>44659</v>
      </c>
      <c r="I343" s="21"/>
    </row>
    <row r="344" spans="1:9" s="9" customFormat="1">
      <c r="A344" s="7">
        <v>331</v>
      </c>
      <c r="B344" s="207" t="s">
        <v>135</v>
      </c>
      <c r="C344" s="208"/>
      <c r="D344" s="208"/>
      <c r="E344" s="208"/>
      <c r="F344" s="208"/>
      <c r="G344" s="208"/>
      <c r="H344" s="209"/>
      <c r="I344" s="72"/>
    </row>
    <row r="345" spans="1:9" s="9" customFormat="1" ht="30.75" customHeight="1">
      <c r="A345" s="7">
        <v>332</v>
      </c>
      <c r="B345" s="73" t="s">
        <v>136</v>
      </c>
      <c r="C345" s="6">
        <f t="shared" ref="C345:H345" si="124">SUM(C346:C347)</f>
        <v>10870</v>
      </c>
      <c r="D345" s="6">
        <f t="shared" si="124"/>
        <v>0</v>
      </c>
      <c r="E345" s="6">
        <f t="shared" si="124"/>
        <v>0</v>
      </c>
      <c r="F345" s="6">
        <f t="shared" si="124"/>
        <v>0</v>
      </c>
      <c r="G345" s="6">
        <f t="shared" si="124"/>
        <v>0</v>
      </c>
      <c r="H345" s="6">
        <f t="shared" si="124"/>
        <v>4870</v>
      </c>
      <c r="I345" s="99" t="s">
        <v>542</v>
      </c>
    </row>
    <row r="346" spans="1:9" s="9" customFormat="1">
      <c r="A346" s="7">
        <v>333</v>
      </c>
      <c r="B346" s="67" t="s">
        <v>20</v>
      </c>
      <c r="C346" s="68">
        <f>SUM(C350)</f>
        <v>0</v>
      </c>
      <c r="D346" s="68"/>
      <c r="E346" s="100"/>
      <c r="F346" s="100"/>
      <c r="G346" s="68"/>
      <c r="H346" s="70">
        <v>0</v>
      </c>
      <c r="I346" s="171" t="s">
        <v>93</v>
      </c>
    </row>
    <row r="347" spans="1:9" s="9" customFormat="1">
      <c r="A347" s="7">
        <v>334</v>
      </c>
      <c r="B347" s="67" t="s">
        <v>21</v>
      </c>
      <c r="C347" s="68">
        <f>SUM(C351,+C364)</f>
        <v>10870</v>
      </c>
      <c r="D347" s="68"/>
      <c r="E347" s="68">
        <f>SUM(E351,E364)</f>
        <v>0</v>
      </c>
      <c r="F347" s="68">
        <f>SUM(F351,F364)</f>
        <v>0</v>
      </c>
      <c r="G347" s="68">
        <f>SUM(G351,G364)</f>
        <v>0</v>
      </c>
      <c r="H347" s="68">
        <f>SUM(H351,H364)</f>
        <v>4870</v>
      </c>
      <c r="I347" s="171" t="s">
        <v>93</v>
      </c>
    </row>
    <row r="348" spans="1:9" s="9" customFormat="1">
      <c r="A348" s="7">
        <v>335</v>
      </c>
      <c r="B348" s="207" t="s">
        <v>137</v>
      </c>
      <c r="C348" s="208"/>
      <c r="D348" s="208"/>
      <c r="E348" s="208"/>
      <c r="F348" s="208"/>
      <c r="G348" s="208"/>
      <c r="H348" s="209"/>
      <c r="I348" s="72"/>
    </row>
    <row r="349" spans="1:9" s="9" customFormat="1" ht="25.5">
      <c r="A349" s="7">
        <v>336</v>
      </c>
      <c r="B349" s="75" t="s">
        <v>138</v>
      </c>
      <c r="C349" s="6">
        <f t="shared" ref="C349:H349" si="125">SUM(C350:C351)</f>
        <v>6870</v>
      </c>
      <c r="D349" s="6">
        <f t="shared" si="125"/>
        <v>0</v>
      </c>
      <c r="E349" s="6">
        <f t="shared" si="125"/>
        <v>0</v>
      </c>
      <c r="F349" s="6">
        <f t="shared" si="125"/>
        <v>0</v>
      </c>
      <c r="G349" s="6">
        <f t="shared" si="125"/>
        <v>0</v>
      </c>
      <c r="H349" s="6">
        <f t="shared" si="125"/>
        <v>870</v>
      </c>
      <c r="I349" s="99" t="s">
        <v>542</v>
      </c>
    </row>
    <row r="350" spans="1:9" s="9" customFormat="1">
      <c r="A350" s="7">
        <v>337</v>
      </c>
      <c r="B350" s="76" t="s">
        <v>20</v>
      </c>
      <c r="C350" s="68">
        <f>SUM(D350:H350)</f>
        <v>0</v>
      </c>
      <c r="D350" s="68"/>
      <c r="E350" s="68"/>
      <c r="F350" s="68"/>
      <c r="G350" s="68"/>
      <c r="H350" s="70">
        <v>0</v>
      </c>
      <c r="I350" s="171" t="s">
        <v>93</v>
      </c>
    </row>
    <row r="351" spans="1:9" s="9" customFormat="1">
      <c r="A351" s="7">
        <v>338</v>
      </c>
      <c r="B351" s="76" t="s">
        <v>21</v>
      </c>
      <c r="C351" s="68">
        <v>6870</v>
      </c>
      <c r="D351" s="68"/>
      <c r="E351" s="68"/>
      <c r="F351" s="68"/>
      <c r="G351" s="68">
        <v>0</v>
      </c>
      <c r="H351" s="70">
        <v>870</v>
      </c>
      <c r="I351" s="171" t="s">
        <v>93</v>
      </c>
    </row>
    <row r="352" spans="1:9" s="9" customFormat="1" ht="12" hidden="1" customHeight="1">
      <c r="A352" s="7">
        <v>339</v>
      </c>
      <c r="B352" s="79"/>
      <c r="C352" s="68"/>
      <c r="D352" s="68"/>
      <c r="E352" s="68"/>
      <c r="F352" s="68"/>
      <c r="G352" s="68"/>
      <c r="H352" s="70"/>
      <c r="I352" s="78"/>
    </row>
    <row r="353" spans="1:9" s="9" customFormat="1" hidden="1">
      <c r="A353" s="7">
        <v>340</v>
      </c>
      <c r="B353" s="84"/>
      <c r="C353" s="68"/>
      <c r="D353" s="68"/>
      <c r="E353" s="68"/>
      <c r="F353" s="68"/>
      <c r="G353" s="68"/>
      <c r="H353" s="70"/>
      <c r="I353" s="101"/>
    </row>
    <row r="354" spans="1:9" s="9" customFormat="1" hidden="1">
      <c r="A354" s="7">
        <v>341</v>
      </c>
      <c r="B354" s="79"/>
      <c r="C354" s="12"/>
      <c r="D354" s="12"/>
      <c r="E354" s="12"/>
      <c r="F354" s="12"/>
      <c r="G354" s="12"/>
      <c r="H354" s="12"/>
      <c r="I354" s="12"/>
    </row>
    <row r="355" spans="1:9" s="9" customFormat="1" hidden="1">
      <c r="A355" s="7">
        <v>342</v>
      </c>
      <c r="B355" s="67"/>
      <c r="C355" s="68"/>
      <c r="D355" s="68"/>
      <c r="E355" s="100"/>
      <c r="F355" s="100"/>
      <c r="G355" s="68"/>
      <c r="H355" s="70"/>
      <c r="I355" s="72"/>
    </row>
    <row r="356" spans="1:9" s="9" customFormat="1" hidden="1">
      <c r="A356" s="7">
        <v>343</v>
      </c>
      <c r="B356" s="67"/>
      <c r="C356" s="68"/>
      <c r="D356" s="68"/>
      <c r="E356" s="68"/>
      <c r="F356" s="68"/>
      <c r="G356" s="68"/>
      <c r="H356" s="70"/>
      <c r="I356" s="72"/>
    </row>
    <row r="357" spans="1:9" s="9" customFormat="1" hidden="1">
      <c r="A357" s="7">
        <v>344</v>
      </c>
      <c r="B357" s="79"/>
      <c r="C357" s="68"/>
      <c r="D357" s="68"/>
      <c r="E357" s="68"/>
      <c r="F357" s="68"/>
      <c r="G357" s="68"/>
      <c r="H357" s="70"/>
      <c r="I357" s="78"/>
    </row>
    <row r="358" spans="1:9" s="9" customFormat="1" hidden="1">
      <c r="A358" s="7">
        <v>345</v>
      </c>
      <c r="B358" s="84"/>
      <c r="C358" s="68"/>
      <c r="D358" s="68"/>
      <c r="E358" s="68"/>
      <c r="F358" s="68"/>
      <c r="G358" s="68"/>
      <c r="H358" s="70"/>
      <c r="I358" s="101"/>
    </row>
    <row r="359" spans="1:9" s="9" customFormat="1" hidden="1">
      <c r="A359" s="7">
        <v>346</v>
      </c>
      <c r="B359" s="79"/>
      <c r="C359" s="12"/>
      <c r="D359" s="12"/>
      <c r="E359" s="12"/>
      <c r="F359" s="12"/>
      <c r="G359" s="12"/>
      <c r="H359" s="12"/>
      <c r="I359" s="12"/>
    </row>
    <row r="360" spans="1:9" s="9" customFormat="1" hidden="1">
      <c r="A360" s="7">
        <v>347</v>
      </c>
      <c r="B360" s="67"/>
      <c r="C360" s="68"/>
      <c r="D360" s="68"/>
      <c r="E360" s="100"/>
      <c r="F360" s="100"/>
      <c r="G360" s="68"/>
      <c r="H360" s="70"/>
      <c r="I360" s="72"/>
    </row>
    <row r="361" spans="1:9" s="9" customFormat="1" hidden="1">
      <c r="A361" s="7">
        <v>348</v>
      </c>
      <c r="B361" s="67"/>
      <c r="C361" s="68"/>
      <c r="D361" s="68"/>
      <c r="E361" s="68"/>
      <c r="F361" s="68"/>
      <c r="G361" s="68"/>
      <c r="H361" s="70"/>
      <c r="I361" s="72"/>
    </row>
    <row r="362" spans="1:9" s="9" customFormat="1">
      <c r="A362" s="7">
        <v>339</v>
      </c>
      <c r="B362" s="271" t="s">
        <v>163</v>
      </c>
      <c r="C362" s="271"/>
      <c r="D362" s="271"/>
      <c r="E362" s="271"/>
      <c r="F362" s="271"/>
      <c r="G362" s="271"/>
      <c r="H362" s="271"/>
      <c r="I362" s="78"/>
    </row>
    <row r="363" spans="1:9" s="9" customFormat="1" ht="25.5">
      <c r="A363" s="7">
        <v>340</v>
      </c>
      <c r="B363" s="102" t="s">
        <v>164</v>
      </c>
      <c r="C363" s="6">
        <f t="shared" ref="C363:H363" si="126">SUM(C364)</f>
        <v>4000</v>
      </c>
      <c r="D363" s="6">
        <f t="shared" si="126"/>
        <v>0</v>
      </c>
      <c r="E363" s="6">
        <f t="shared" si="126"/>
        <v>0</v>
      </c>
      <c r="F363" s="6">
        <f t="shared" si="126"/>
        <v>0</v>
      </c>
      <c r="G363" s="6">
        <f t="shared" si="126"/>
        <v>0</v>
      </c>
      <c r="H363" s="6">
        <f t="shared" si="126"/>
        <v>4000</v>
      </c>
      <c r="I363" s="171"/>
    </row>
    <row r="364" spans="1:9" s="9" customFormat="1">
      <c r="A364" s="7">
        <v>341</v>
      </c>
      <c r="B364" s="103" t="s">
        <v>21</v>
      </c>
      <c r="C364" s="68">
        <f>SUM(D364:H364)</f>
        <v>4000</v>
      </c>
      <c r="D364" s="68"/>
      <c r="E364" s="68">
        <f>SUM(E366,E368,E370)</f>
        <v>0</v>
      </c>
      <c r="F364" s="68">
        <f>SUM(F366,F368,F370)</f>
        <v>0</v>
      </c>
      <c r="G364" s="68">
        <f>SUM(G366,G368,G370)</f>
        <v>0</v>
      </c>
      <c r="H364" s="68">
        <f>SUM(H366,H368,H370)</f>
        <v>4000</v>
      </c>
      <c r="I364" s="171"/>
    </row>
    <row r="365" spans="1:9" s="9" customFormat="1" hidden="1">
      <c r="A365" s="7">
        <v>346.087912087912</v>
      </c>
      <c r="B365" s="79" t="s">
        <v>165</v>
      </c>
      <c r="C365" s="68">
        <f>SUM(D365:H365)</f>
        <v>0</v>
      </c>
      <c r="D365" s="12"/>
      <c r="E365" s="12"/>
      <c r="F365" s="12"/>
      <c r="G365" s="12"/>
      <c r="H365" s="80"/>
      <c r="I365" s="21"/>
    </row>
    <row r="366" spans="1:9" s="9" customFormat="1" hidden="1">
      <c r="A366" s="7">
        <v>346.56043956043999</v>
      </c>
      <c r="B366" s="84" t="s">
        <v>21</v>
      </c>
      <c r="C366" s="68">
        <f>SUM(D366:H366)</f>
        <v>0</v>
      </c>
      <c r="D366" s="68"/>
      <c r="E366" s="68">
        <v>0</v>
      </c>
      <c r="F366" s="68"/>
      <c r="G366" s="68"/>
      <c r="H366" s="70"/>
      <c r="I366" s="78"/>
    </row>
    <row r="367" spans="1:9" s="9" customFormat="1">
      <c r="A367" s="7">
        <v>342</v>
      </c>
      <c r="B367" s="79" t="s">
        <v>166</v>
      </c>
      <c r="C367" s="68"/>
      <c r="D367" s="12"/>
      <c r="E367" s="12"/>
      <c r="F367" s="12"/>
      <c r="G367" s="12"/>
      <c r="H367" s="80"/>
      <c r="I367" s="21"/>
    </row>
    <row r="368" spans="1:9" s="9" customFormat="1">
      <c r="A368" s="7">
        <v>343</v>
      </c>
      <c r="B368" s="84" t="s">
        <v>21</v>
      </c>
      <c r="C368" s="68">
        <f>SUM(D368:H368)</f>
        <v>0</v>
      </c>
      <c r="D368" s="68"/>
      <c r="E368" s="68"/>
      <c r="F368" s="68"/>
      <c r="G368" s="68">
        <v>0</v>
      </c>
      <c r="H368" s="70"/>
      <c r="I368" s="78"/>
    </row>
    <row r="369" spans="1:9" s="9" customFormat="1">
      <c r="A369" s="7">
        <v>344</v>
      </c>
      <c r="B369" s="79" t="s">
        <v>165</v>
      </c>
      <c r="C369" s="68"/>
      <c r="D369" s="12"/>
      <c r="E369" s="12"/>
      <c r="F369" s="12"/>
      <c r="G369" s="12"/>
      <c r="H369" s="80"/>
      <c r="I369" s="21"/>
    </row>
    <row r="370" spans="1:9" s="9" customFormat="1">
      <c r="A370" s="7">
        <v>345.48309785452699</v>
      </c>
      <c r="B370" s="84" t="s">
        <v>21</v>
      </c>
      <c r="C370" s="68">
        <f>SUM(D370:H370)</f>
        <v>4000</v>
      </c>
      <c r="D370" s="68"/>
      <c r="E370" s="68"/>
      <c r="F370" s="68"/>
      <c r="G370" s="68"/>
      <c r="H370" s="70">
        <v>4000</v>
      </c>
      <c r="I370" s="78"/>
    </row>
    <row r="371" spans="1:9" s="9" customFormat="1">
      <c r="A371" s="7">
        <v>346.01088435374197</v>
      </c>
      <c r="B371" s="221" t="s">
        <v>139</v>
      </c>
      <c r="C371" s="222"/>
      <c r="D371" s="222"/>
      <c r="E371" s="222"/>
      <c r="F371" s="222"/>
      <c r="G371" s="222"/>
      <c r="H371" s="222"/>
      <c r="I371" s="223"/>
    </row>
    <row r="372" spans="1:9" s="9" customFormat="1" ht="25.5">
      <c r="A372" s="7">
        <v>347.25243328100498</v>
      </c>
      <c r="B372" s="81" t="s">
        <v>140</v>
      </c>
      <c r="C372" s="6">
        <f t="shared" ref="C372:H372" si="127">C373+C374</f>
        <v>108282.72399999999</v>
      </c>
      <c r="D372" s="6">
        <f t="shared" si="127"/>
        <v>7842.6040000000003</v>
      </c>
      <c r="E372" s="6">
        <f t="shared" si="127"/>
        <v>10111.280000000001</v>
      </c>
      <c r="F372" s="6">
        <f t="shared" si="127"/>
        <v>24350.38</v>
      </c>
      <c r="G372" s="6">
        <f t="shared" si="127"/>
        <v>21319.46</v>
      </c>
      <c r="H372" s="6">
        <f t="shared" si="127"/>
        <v>44659</v>
      </c>
      <c r="I372" s="171" t="s">
        <v>93</v>
      </c>
    </row>
    <row r="373" spans="1:9" s="9" customFormat="1">
      <c r="A373" s="7">
        <v>348.304008372581</v>
      </c>
      <c r="B373" s="104" t="s">
        <v>20</v>
      </c>
      <c r="C373" s="68">
        <f t="shared" ref="C373:H373" si="128">C379+C382+C397+C400+C438+C443+C446+C451+C454</f>
        <v>0</v>
      </c>
      <c r="D373" s="68">
        <f t="shared" si="128"/>
        <v>0</v>
      </c>
      <c r="E373" s="68">
        <f t="shared" si="128"/>
        <v>0</v>
      </c>
      <c r="F373" s="68">
        <f t="shared" si="128"/>
        <v>0</v>
      </c>
      <c r="G373" s="68">
        <f t="shared" si="128"/>
        <v>0</v>
      </c>
      <c r="H373" s="68">
        <f t="shared" si="128"/>
        <v>0</v>
      </c>
      <c r="I373" s="171" t="s">
        <v>93</v>
      </c>
    </row>
    <row r="374" spans="1:9" s="9" customFormat="1">
      <c r="A374" s="7">
        <v>349.35558346415598</v>
      </c>
      <c r="B374" s="84" t="s">
        <v>21</v>
      </c>
      <c r="C374" s="68">
        <f>SUM(C377,C436,C462,C496)</f>
        <v>108282.72399999999</v>
      </c>
      <c r="D374" s="68">
        <f t="shared" ref="D374:H374" si="129">SUM(D377,D436,D462,D496)</f>
        <v>7842.6040000000003</v>
      </c>
      <c r="E374" s="68">
        <f t="shared" si="129"/>
        <v>10111.280000000001</v>
      </c>
      <c r="F374" s="68">
        <f t="shared" si="129"/>
        <v>24350.38</v>
      </c>
      <c r="G374" s="68">
        <f t="shared" si="129"/>
        <v>21319.46</v>
      </c>
      <c r="H374" s="68">
        <f t="shared" si="129"/>
        <v>44659</v>
      </c>
      <c r="I374" s="21"/>
    </row>
    <row r="375" spans="1:9" s="9" customFormat="1" ht="25.5">
      <c r="A375" s="7">
        <v>350.40715855573097</v>
      </c>
      <c r="B375" s="105" t="s">
        <v>237</v>
      </c>
      <c r="C375" s="6">
        <f t="shared" ref="C375:H375" si="130">SUM(C376:C377)</f>
        <v>58538.34</v>
      </c>
      <c r="D375" s="6">
        <f t="shared" si="130"/>
        <v>3766.5</v>
      </c>
      <c r="E375" s="6">
        <f t="shared" si="130"/>
        <v>8104</v>
      </c>
      <c r="F375" s="6">
        <f t="shared" si="130"/>
        <v>9317.380000000001</v>
      </c>
      <c r="G375" s="6">
        <f t="shared" si="130"/>
        <v>14450.46</v>
      </c>
      <c r="H375" s="6">
        <f t="shared" si="130"/>
        <v>22900</v>
      </c>
      <c r="I375" s="99" t="s">
        <v>542</v>
      </c>
    </row>
    <row r="376" spans="1:9" s="9" customFormat="1">
      <c r="A376" s="7">
        <v>351.45873364730699</v>
      </c>
      <c r="B376" s="105" t="s">
        <v>20</v>
      </c>
      <c r="C376" s="6">
        <f t="shared" ref="C376:H376" si="131">SUM(C379,C397,C400+C382)</f>
        <v>0</v>
      </c>
      <c r="D376" s="6">
        <f t="shared" si="131"/>
        <v>0</v>
      </c>
      <c r="E376" s="6">
        <f t="shared" si="131"/>
        <v>0</v>
      </c>
      <c r="F376" s="6">
        <f t="shared" si="131"/>
        <v>0</v>
      </c>
      <c r="G376" s="6">
        <f t="shared" si="131"/>
        <v>0</v>
      </c>
      <c r="H376" s="6">
        <f t="shared" si="131"/>
        <v>0</v>
      </c>
      <c r="I376" s="171" t="s">
        <v>93</v>
      </c>
    </row>
    <row r="377" spans="1:9" s="9" customFormat="1">
      <c r="A377" s="7">
        <v>352</v>
      </c>
      <c r="B377" s="105" t="s">
        <v>21</v>
      </c>
      <c r="C377" s="6">
        <f>SUM(C380,C383,C385,C387+C389,C391,C393,C395,C398,C401,C403,C405,C407,C409,C411,C413,C415,C417,C419,C421,C423,C425,C427,C429+C431+C433)</f>
        <v>58538.34</v>
      </c>
      <c r="D377" s="6">
        <f t="shared" ref="D377:H377" si="132">SUM(D380,D383,D385,D387+D389,D391,D393,D395,D398,D401,D403,D405,D407,D409,D411,D413,D415,D417,D419,D421,D423,D425,D427,D429+D431+D433)</f>
        <v>3766.5</v>
      </c>
      <c r="E377" s="6">
        <f t="shared" si="132"/>
        <v>8104</v>
      </c>
      <c r="F377" s="6">
        <f t="shared" si="132"/>
        <v>9317.380000000001</v>
      </c>
      <c r="G377" s="6">
        <f t="shared" si="132"/>
        <v>14450.46</v>
      </c>
      <c r="H377" s="6">
        <f t="shared" si="132"/>
        <v>22900</v>
      </c>
      <c r="I377" s="171" t="s">
        <v>93</v>
      </c>
    </row>
    <row r="378" spans="1:9" s="9" customFormat="1">
      <c r="A378" s="7">
        <v>353</v>
      </c>
      <c r="B378" s="79" t="s">
        <v>167</v>
      </c>
      <c r="C378" s="12">
        <f>SUM(D378:H378)</f>
        <v>0</v>
      </c>
      <c r="D378" s="12"/>
      <c r="E378" s="12">
        <f>SUM(E379:E380)</f>
        <v>0</v>
      </c>
      <c r="F378" s="12"/>
      <c r="G378" s="12"/>
      <c r="H378" s="80"/>
      <c r="I378" s="99" t="s">
        <v>542</v>
      </c>
    </row>
    <row r="379" spans="1:9" s="9" customFormat="1">
      <c r="A379" s="7">
        <v>354</v>
      </c>
      <c r="B379" s="67" t="s">
        <v>20</v>
      </c>
      <c r="C379" s="12">
        <f t="shared" ref="C379:C431" si="133">SUM(D379:H379)</f>
        <v>0</v>
      </c>
      <c r="D379" s="68"/>
      <c r="E379" s="100">
        <v>0</v>
      </c>
      <c r="F379" s="100"/>
      <c r="G379" s="68"/>
      <c r="H379" s="70"/>
      <c r="I379" s="171" t="s">
        <v>93</v>
      </c>
    </row>
    <row r="380" spans="1:9" s="9" customFormat="1">
      <c r="A380" s="7">
        <v>354.77063317634702</v>
      </c>
      <c r="B380" s="67" t="s">
        <v>21</v>
      </c>
      <c r="C380" s="12">
        <f t="shared" si="133"/>
        <v>1150.46</v>
      </c>
      <c r="D380" s="68"/>
      <c r="E380" s="68">
        <v>0</v>
      </c>
      <c r="F380" s="68"/>
      <c r="G380" s="68">
        <v>1150.46</v>
      </c>
      <c r="H380" s="70"/>
      <c r="I380" s="171" t="s">
        <v>93</v>
      </c>
    </row>
    <row r="381" spans="1:9" s="9" customFormat="1">
      <c r="A381" s="7">
        <v>355.63301308215398</v>
      </c>
      <c r="B381" s="79" t="s">
        <v>236</v>
      </c>
      <c r="C381" s="12">
        <f t="shared" si="133"/>
        <v>1117.3800000000001</v>
      </c>
      <c r="D381" s="12">
        <f>SUM(D382:D383)</f>
        <v>0</v>
      </c>
      <c r="E381" s="12">
        <f>SUM(E382:E383)</f>
        <v>0</v>
      </c>
      <c r="F381" s="12">
        <f>SUM(F382:F383)</f>
        <v>1117.3800000000001</v>
      </c>
      <c r="G381" s="12">
        <f>SUM(G382:G383)</f>
        <v>0</v>
      </c>
      <c r="H381" s="12">
        <f>SUM(H382:H383)</f>
        <v>0</v>
      </c>
      <c r="I381" s="99" t="s">
        <v>542</v>
      </c>
    </row>
    <row r="382" spans="1:9" s="9" customFormat="1">
      <c r="A382" s="7">
        <v>357</v>
      </c>
      <c r="B382" s="67" t="s">
        <v>20</v>
      </c>
      <c r="C382" s="12">
        <f t="shared" si="133"/>
        <v>0</v>
      </c>
      <c r="D382" s="68"/>
      <c r="E382" s="100">
        <v>0</v>
      </c>
      <c r="F382" s="100"/>
      <c r="G382" s="68"/>
      <c r="H382" s="70"/>
      <c r="I382" s="171" t="s">
        <v>93</v>
      </c>
    </row>
    <row r="383" spans="1:9" s="9" customFormat="1">
      <c r="A383" s="7">
        <v>358.03058224315299</v>
      </c>
      <c r="B383" s="67" t="s">
        <v>21</v>
      </c>
      <c r="C383" s="12">
        <f t="shared" si="133"/>
        <v>1117.3800000000001</v>
      </c>
      <c r="D383" s="68"/>
      <c r="E383" s="68">
        <v>0</v>
      </c>
      <c r="F383" s="68">
        <v>1117.3800000000001</v>
      </c>
      <c r="G383" s="68"/>
      <c r="H383" s="70"/>
      <c r="I383" s="171" t="s">
        <v>93</v>
      </c>
    </row>
    <row r="384" spans="1:9" s="9" customFormat="1">
      <c r="A384" s="7">
        <v>359.14526565497999</v>
      </c>
      <c r="B384" s="79" t="s">
        <v>563</v>
      </c>
      <c r="C384" s="12">
        <f t="shared" si="133"/>
        <v>0</v>
      </c>
      <c r="D384" s="12"/>
      <c r="E384" s="12"/>
      <c r="F384" s="12"/>
      <c r="G384" s="12"/>
      <c r="H384" s="80"/>
      <c r="I384" s="99" t="s">
        <v>542</v>
      </c>
    </row>
    <row r="385" spans="1:9" s="9" customFormat="1">
      <c r="A385" s="7">
        <v>360.25994906680597</v>
      </c>
      <c r="B385" s="67" t="s">
        <v>21</v>
      </c>
      <c r="C385" s="107">
        <f t="shared" si="133"/>
        <v>1720.7</v>
      </c>
      <c r="D385" s="77">
        <v>1720.7</v>
      </c>
      <c r="E385" s="68"/>
      <c r="F385" s="68"/>
      <c r="G385" s="68"/>
      <c r="H385" s="70"/>
      <c r="I385" s="171" t="s">
        <v>93</v>
      </c>
    </row>
    <row r="386" spans="1:9" s="9" customFormat="1" ht="25.5">
      <c r="A386" s="7">
        <v>361.37463247863298</v>
      </c>
      <c r="B386" s="79" t="s">
        <v>564</v>
      </c>
      <c r="C386" s="12">
        <f t="shared" si="133"/>
        <v>0</v>
      </c>
      <c r="D386" s="80"/>
      <c r="E386" s="12"/>
      <c r="F386" s="12"/>
      <c r="G386" s="12"/>
      <c r="H386" s="106"/>
      <c r="I386" s="99" t="s">
        <v>542</v>
      </c>
    </row>
    <row r="387" spans="1:9" s="9" customFormat="1">
      <c r="A387" s="7">
        <v>362.48931589045901</v>
      </c>
      <c r="B387" s="67" t="s">
        <v>21</v>
      </c>
      <c r="C387" s="107">
        <f t="shared" si="133"/>
        <v>2045.8</v>
      </c>
      <c r="D387" s="77">
        <v>2045.8</v>
      </c>
      <c r="E387" s="68"/>
      <c r="F387" s="68"/>
      <c r="G387" s="68"/>
      <c r="H387" s="70"/>
      <c r="I387" s="171" t="s">
        <v>93</v>
      </c>
    </row>
    <row r="388" spans="1:9" s="9" customFormat="1">
      <c r="A388" s="7">
        <v>363</v>
      </c>
      <c r="B388" s="79" t="s">
        <v>570</v>
      </c>
      <c r="C388" s="12">
        <f t="shared" si="133"/>
        <v>0</v>
      </c>
      <c r="D388" s="80"/>
      <c r="E388" s="12"/>
      <c r="F388" s="12"/>
      <c r="G388" s="12"/>
      <c r="H388" s="106"/>
      <c r="I388" s="99" t="s">
        <v>542</v>
      </c>
    </row>
    <row r="389" spans="1:9" s="9" customFormat="1">
      <c r="A389" s="7">
        <v>364</v>
      </c>
      <c r="B389" s="67" t="s">
        <v>21</v>
      </c>
      <c r="C389" s="12">
        <f t="shared" si="133"/>
        <v>1500</v>
      </c>
      <c r="D389" s="68"/>
      <c r="E389" s="12">
        <v>1500</v>
      </c>
      <c r="F389" s="68"/>
      <c r="G389" s="68"/>
      <c r="H389" s="70"/>
      <c r="I389" s="171" t="s">
        <v>93</v>
      </c>
    </row>
    <row r="390" spans="1:9" s="9" customFormat="1">
      <c r="A390" s="7">
        <v>364.81268376068402</v>
      </c>
      <c r="B390" s="79" t="s">
        <v>168</v>
      </c>
      <c r="C390" s="12">
        <f t="shared" si="133"/>
        <v>0</v>
      </c>
      <c r="D390" s="80"/>
      <c r="E390" s="12"/>
      <c r="F390" s="12"/>
      <c r="G390" s="12"/>
      <c r="H390" s="106"/>
      <c r="I390" s="99" t="s">
        <v>542</v>
      </c>
    </row>
    <row r="391" spans="1:9" s="9" customFormat="1">
      <c r="A391" s="7">
        <v>365.651362428048</v>
      </c>
      <c r="B391" s="67" t="s">
        <v>21</v>
      </c>
      <c r="C391" s="12">
        <f t="shared" si="133"/>
        <v>0</v>
      </c>
      <c r="D391" s="68"/>
      <c r="E391" s="68"/>
      <c r="F391" s="68">
        <v>0</v>
      </c>
      <c r="G391" s="68"/>
      <c r="H391" s="70"/>
      <c r="I391" s="171" t="s">
        <v>93</v>
      </c>
    </row>
    <row r="392" spans="1:9" s="9" customFormat="1">
      <c r="A392" s="7">
        <v>367</v>
      </c>
      <c r="B392" s="79" t="s">
        <v>169</v>
      </c>
      <c r="C392" s="12">
        <f t="shared" si="133"/>
        <v>0</v>
      </c>
      <c r="D392" s="80"/>
      <c r="E392" s="12"/>
      <c r="F392" s="12"/>
      <c r="G392" s="12"/>
      <c r="H392" s="106"/>
      <c r="I392" s="99" t="s">
        <v>542</v>
      </c>
    </row>
    <row r="393" spans="1:9" s="9" customFormat="1">
      <c r="A393" s="7">
        <v>367.78821796616103</v>
      </c>
      <c r="B393" s="67" t="s">
        <v>21</v>
      </c>
      <c r="C393" s="12">
        <f t="shared" si="133"/>
        <v>5600</v>
      </c>
      <c r="D393" s="68"/>
      <c r="E393" s="68"/>
      <c r="F393" s="68"/>
      <c r="G393" s="68">
        <v>5600</v>
      </c>
      <c r="H393" s="70"/>
      <c r="I393" s="171" t="s">
        <v>93</v>
      </c>
    </row>
    <row r="394" spans="1:9" s="9" customFormat="1">
      <c r="A394" s="7">
        <v>368.75335420896602</v>
      </c>
      <c r="B394" s="79" t="s">
        <v>170</v>
      </c>
      <c r="C394" s="12">
        <f t="shared" si="133"/>
        <v>0</v>
      </c>
      <c r="D394" s="80"/>
      <c r="E394" s="12"/>
      <c r="F394" s="12"/>
      <c r="G394" s="12"/>
      <c r="H394" s="106"/>
      <c r="I394" s="99" t="s">
        <v>542</v>
      </c>
    </row>
    <row r="395" spans="1:9" s="9" customFormat="1">
      <c r="A395" s="7">
        <v>369.71849045176998</v>
      </c>
      <c r="B395" s="67" t="s">
        <v>21</v>
      </c>
      <c r="C395" s="12">
        <f t="shared" si="133"/>
        <v>0</v>
      </c>
      <c r="D395" s="68"/>
      <c r="E395" s="12">
        <v>0</v>
      </c>
      <c r="F395" s="68"/>
      <c r="G395" s="68">
        <v>0</v>
      </c>
      <c r="H395" s="70"/>
      <c r="I395" s="171" t="s">
        <v>93</v>
      </c>
    </row>
    <row r="396" spans="1:9" s="9" customFormat="1" ht="25.5">
      <c r="A396" s="7">
        <v>370.68362669457503</v>
      </c>
      <c r="B396" s="108" t="s">
        <v>172</v>
      </c>
      <c r="C396" s="12">
        <f t="shared" si="133"/>
        <v>450</v>
      </c>
      <c r="D396" s="68">
        <f>SUM(D397:D398)</f>
        <v>0</v>
      </c>
      <c r="E396" s="68">
        <f>SUM(E397:E398)</f>
        <v>0</v>
      </c>
      <c r="F396" s="68">
        <f>SUM(F397:F398)</f>
        <v>0</v>
      </c>
      <c r="G396" s="68">
        <f>SUM(G397:G398)</f>
        <v>450</v>
      </c>
      <c r="H396" s="68">
        <f>SUM(H397:H398)</f>
        <v>0</v>
      </c>
      <c r="I396" s="99" t="s">
        <v>542</v>
      </c>
    </row>
    <row r="397" spans="1:9" s="9" customFormat="1">
      <c r="A397" s="7">
        <v>371.64876293738001</v>
      </c>
      <c r="B397" s="108" t="s">
        <v>20</v>
      </c>
      <c r="C397" s="12">
        <f t="shared" si="133"/>
        <v>0</v>
      </c>
      <c r="D397" s="70"/>
      <c r="E397" s="68"/>
      <c r="F397" s="68"/>
      <c r="G397" s="68">
        <v>0</v>
      </c>
      <c r="H397" s="70"/>
      <c r="I397" s="171" t="s">
        <v>93</v>
      </c>
    </row>
    <row r="398" spans="1:9" s="9" customFormat="1">
      <c r="A398" s="7">
        <v>372.613899180185</v>
      </c>
      <c r="B398" s="108" t="s">
        <v>21</v>
      </c>
      <c r="C398" s="12">
        <f t="shared" si="133"/>
        <v>450</v>
      </c>
      <c r="D398" s="70"/>
      <c r="E398" s="68"/>
      <c r="F398" s="68"/>
      <c r="G398" s="68">
        <v>450</v>
      </c>
      <c r="H398" s="70"/>
      <c r="I398" s="171" t="s">
        <v>93</v>
      </c>
    </row>
    <row r="399" spans="1:9" s="9" customFormat="1">
      <c r="A399" s="7">
        <v>373.57903542298902</v>
      </c>
      <c r="B399" s="84" t="s">
        <v>174</v>
      </c>
      <c r="C399" s="12">
        <f t="shared" si="133"/>
        <v>250</v>
      </c>
      <c r="D399" s="68">
        <f>SUM(D400:D401)</f>
        <v>0</v>
      </c>
      <c r="E399" s="68">
        <f>SUM(E400:E401)</f>
        <v>0</v>
      </c>
      <c r="F399" s="68">
        <f>SUM(F400:F401)</f>
        <v>0</v>
      </c>
      <c r="G399" s="68">
        <f>SUM(G400:G401)</f>
        <v>250</v>
      </c>
      <c r="H399" s="68">
        <f>SUM(H400:H401)</f>
        <v>0</v>
      </c>
      <c r="I399" s="99" t="s">
        <v>542</v>
      </c>
    </row>
    <row r="400" spans="1:9" s="9" customFormat="1">
      <c r="A400" s="7">
        <v>374.54417166579401</v>
      </c>
      <c r="B400" s="84" t="s">
        <v>20</v>
      </c>
      <c r="C400" s="12">
        <f t="shared" si="133"/>
        <v>0</v>
      </c>
      <c r="D400" s="70"/>
      <c r="E400" s="68"/>
      <c r="F400" s="68"/>
      <c r="G400" s="68">
        <v>0</v>
      </c>
      <c r="H400" s="70"/>
      <c r="I400" s="171" t="s">
        <v>93</v>
      </c>
    </row>
    <row r="401" spans="1:9" s="9" customFormat="1">
      <c r="A401" s="7">
        <v>375.509307908599</v>
      </c>
      <c r="B401" s="84" t="s">
        <v>21</v>
      </c>
      <c r="C401" s="12">
        <f t="shared" si="133"/>
        <v>250</v>
      </c>
      <c r="D401" s="70"/>
      <c r="E401" s="68"/>
      <c r="F401" s="68"/>
      <c r="G401" s="68">
        <v>250</v>
      </c>
      <c r="H401" s="70"/>
      <c r="I401" s="99" t="s">
        <v>542</v>
      </c>
    </row>
    <row r="402" spans="1:9" s="9" customFormat="1">
      <c r="A402" s="7">
        <v>377</v>
      </c>
      <c r="B402" s="79" t="s">
        <v>175</v>
      </c>
      <c r="C402" s="12">
        <f t="shared" si="133"/>
        <v>0</v>
      </c>
      <c r="D402" s="80"/>
      <c r="E402" s="12"/>
      <c r="F402" s="12"/>
      <c r="G402" s="12"/>
      <c r="H402" s="106"/>
      <c r="I402" s="171" t="s">
        <v>93</v>
      </c>
    </row>
    <row r="403" spans="1:9" s="9" customFormat="1">
      <c r="A403" s="7">
        <v>377.96513624280499</v>
      </c>
      <c r="B403" s="67" t="s">
        <v>21</v>
      </c>
      <c r="C403" s="12">
        <f t="shared" si="133"/>
        <v>4300</v>
      </c>
      <c r="D403" s="68"/>
      <c r="E403" s="68"/>
      <c r="F403" s="68">
        <v>4300</v>
      </c>
      <c r="G403" s="68"/>
      <c r="H403" s="70"/>
      <c r="I403" s="99" t="s">
        <v>542</v>
      </c>
    </row>
    <row r="404" spans="1:9" s="9" customFormat="1">
      <c r="A404" s="7">
        <v>379.08793924018897</v>
      </c>
      <c r="B404" s="79" t="s">
        <v>176</v>
      </c>
      <c r="C404" s="12">
        <f t="shared" si="133"/>
        <v>0</v>
      </c>
      <c r="D404" s="80"/>
      <c r="E404" s="12"/>
      <c r="F404" s="12"/>
      <c r="G404" s="12"/>
      <c r="H404" s="106"/>
      <c r="I404" s="171" t="s">
        <v>93</v>
      </c>
    </row>
    <row r="405" spans="1:9" s="9" customFormat="1">
      <c r="A405" s="7">
        <v>380.21074223757302</v>
      </c>
      <c r="B405" s="67" t="s">
        <v>21</v>
      </c>
      <c r="C405" s="12">
        <f t="shared" si="133"/>
        <v>3900</v>
      </c>
      <c r="D405" s="68"/>
      <c r="E405" s="68"/>
      <c r="F405" s="68">
        <v>3900</v>
      </c>
      <c r="G405" s="68"/>
      <c r="H405" s="70"/>
      <c r="I405" s="99" t="s">
        <v>542</v>
      </c>
    </row>
    <row r="406" spans="1:9" s="9" customFormat="1">
      <c r="A406" s="7">
        <v>381.33354523495598</v>
      </c>
      <c r="B406" s="79" t="s">
        <v>177</v>
      </c>
      <c r="C406" s="12">
        <f t="shared" si="133"/>
        <v>0</v>
      </c>
      <c r="D406" s="80"/>
      <c r="E406" s="12"/>
      <c r="F406" s="12"/>
      <c r="G406" s="12"/>
      <c r="H406" s="106"/>
      <c r="I406" s="171" t="s">
        <v>93</v>
      </c>
    </row>
    <row r="407" spans="1:9" s="9" customFormat="1">
      <c r="A407" s="7">
        <v>382.45634823234002</v>
      </c>
      <c r="B407" s="67" t="s">
        <v>21</v>
      </c>
      <c r="C407" s="12">
        <f t="shared" si="133"/>
        <v>4000</v>
      </c>
      <c r="D407" s="68"/>
      <c r="E407" s="68"/>
      <c r="F407" s="68"/>
      <c r="G407" s="68">
        <v>4000</v>
      </c>
      <c r="H407" s="70"/>
      <c r="I407" s="99" t="s">
        <v>542</v>
      </c>
    </row>
    <row r="408" spans="1:9" s="9" customFormat="1">
      <c r="A408" s="7">
        <v>383</v>
      </c>
      <c r="B408" s="79" t="s">
        <v>178</v>
      </c>
      <c r="C408" s="12">
        <f t="shared" si="133"/>
        <v>0</v>
      </c>
      <c r="D408" s="80"/>
      <c r="E408" s="12"/>
      <c r="F408" s="12"/>
      <c r="G408" s="12"/>
      <c r="H408" s="106"/>
      <c r="I408" s="171" t="s">
        <v>93</v>
      </c>
    </row>
    <row r="409" spans="1:9" s="9" customFormat="1">
      <c r="A409" s="7">
        <v>384.12280299738399</v>
      </c>
      <c r="B409" s="67" t="s">
        <v>21</v>
      </c>
      <c r="C409" s="12">
        <f t="shared" si="133"/>
        <v>3000</v>
      </c>
      <c r="D409" s="68"/>
      <c r="E409" s="68"/>
      <c r="F409" s="68"/>
      <c r="G409" s="68">
        <v>3000</v>
      </c>
      <c r="H409" s="70"/>
      <c r="I409" s="99" t="s">
        <v>542</v>
      </c>
    </row>
    <row r="410" spans="1:9" s="9" customFormat="1">
      <c r="A410" s="7">
        <v>385.07186062584998</v>
      </c>
      <c r="B410" s="109" t="s">
        <v>179</v>
      </c>
      <c r="C410" s="12">
        <f t="shared" si="133"/>
        <v>0</v>
      </c>
      <c r="D410" s="80"/>
      <c r="E410" s="12"/>
      <c r="F410" s="12"/>
      <c r="G410" s="12"/>
      <c r="H410" s="106"/>
      <c r="I410" s="171" t="s">
        <v>93</v>
      </c>
    </row>
    <row r="411" spans="1:9" s="9" customFormat="1">
      <c r="A411" s="7">
        <v>386.020918254317</v>
      </c>
      <c r="B411" s="67" t="s">
        <v>21</v>
      </c>
      <c r="C411" s="12">
        <f t="shared" si="133"/>
        <v>0</v>
      </c>
      <c r="D411" s="68"/>
      <c r="E411" s="68"/>
      <c r="F411" s="68"/>
      <c r="G411" s="68"/>
      <c r="H411" s="70"/>
      <c r="I411" s="99" t="s">
        <v>542</v>
      </c>
    </row>
    <row r="412" spans="1:9" s="9" customFormat="1">
      <c r="A412" s="7">
        <v>386.96997588278299</v>
      </c>
      <c r="B412" s="109" t="s">
        <v>180</v>
      </c>
      <c r="C412" s="12">
        <f t="shared" si="133"/>
        <v>0</v>
      </c>
      <c r="D412" s="80"/>
      <c r="E412" s="12"/>
      <c r="F412" s="12"/>
      <c r="G412" s="12"/>
      <c r="H412" s="106"/>
      <c r="I412" s="171" t="s">
        <v>93</v>
      </c>
    </row>
    <row r="413" spans="1:9" s="9" customFormat="1">
      <c r="A413" s="7">
        <v>387.91903351125001</v>
      </c>
      <c r="B413" s="67" t="s">
        <v>21</v>
      </c>
      <c r="C413" s="12">
        <f t="shared" si="133"/>
        <v>2873</v>
      </c>
      <c r="D413" s="68"/>
      <c r="E413" s="68">
        <v>2873</v>
      </c>
      <c r="F413" s="68"/>
      <c r="G413" s="68">
        <v>0</v>
      </c>
      <c r="H413" s="70"/>
      <c r="I413" s="99" t="s">
        <v>542</v>
      </c>
    </row>
    <row r="414" spans="1:9" s="9" customFormat="1">
      <c r="A414" s="7">
        <v>388.868091139716</v>
      </c>
      <c r="B414" s="109" t="s">
        <v>181</v>
      </c>
      <c r="C414" s="12">
        <f t="shared" si="133"/>
        <v>0</v>
      </c>
      <c r="D414" s="80"/>
      <c r="E414" s="12"/>
      <c r="F414" s="12"/>
      <c r="G414" s="12"/>
      <c r="H414" s="110"/>
      <c r="I414" s="171" t="s">
        <v>93</v>
      </c>
    </row>
    <row r="415" spans="1:9" s="9" customFormat="1">
      <c r="A415" s="7">
        <v>389.81714876818302</v>
      </c>
      <c r="B415" s="67" t="s">
        <v>21</v>
      </c>
      <c r="C415" s="12">
        <f t="shared" si="133"/>
        <v>2000</v>
      </c>
      <c r="D415" s="68"/>
      <c r="E415" s="68"/>
      <c r="F415" s="68"/>
      <c r="G415" s="68"/>
      <c r="H415" s="70">
        <v>2000</v>
      </c>
      <c r="I415" s="99" t="s">
        <v>542</v>
      </c>
    </row>
    <row r="416" spans="1:9" s="9" customFormat="1">
      <c r="A416" s="7">
        <v>390.76620639664901</v>
      </c>
      <c r="B416" s="109" t="s">
        <v>182</v>
      </c>
      <c r="C416" s="12">
        <f t="shared" si="133"/>
        <v>0</v>
      </c>
      <c r="D416" s="80"/>
      <c r="E416" s="12"/>
      <c r="F416" s="12"/>
      <c r="G416" s="12"/>
      <c r="H416" s="110"/>
      <c r="I416" s="171" t="s">
        <v>93</v>
      </c>
    </row>
    <row r="417" spans="1:9" s="9" customFormat="1">
      <c r="A417" s="7">
        <v>391.71526402511603</v>
      </c>
      <c r="B417" s="67" t="s">
        <v>21</v>
      </c>
      <c r="C417" s="12">
        <f t="shared" si="133"/>
        <v>3500</v>
      </c>
      <c r="D417" s="68"/>
      <c r="E417" s="68"/>
      <c r="F417" s="68"/>
      <c r="G417" s="68"/>
      <c r="H417" s="70">
        <v>3500</v>
      </c>
      <c r="I417" s="99" t="s">
        <v>542</v>
      </c>
    </row>
    <row r="418" spans="1:9" s="9" customFormat="1">
      <c r="A418" s="7">
        <v>392.66432165358202</v>
      </c>
      <c r="B418" s="109" t="s">
        <v>183</v>
      </c>
      <c r="C418" s="12">
        <f t="shared" si="133"/>
        <v>0</v>
      </c>
      <c r="D418" s="80"/>
      <c r="E418" s="12"/>
      <c r="F418" s="12"/>
      <c r="G418" s="12"/>
      <c r="H418" s="110"/>
      <c r="I418" s="171" t="s">
        <v>93</v>
      </c>
    </row>
    <row r="419" spans="1:9" s="9" customFormat="1">
      <c r="A419" s="7">
        <v>393.61337928204898</v>
      </c>
      <c r="B419" s="67" t="s">
        <v>21</v>
      </c>
      <c r="C419" s="12">
        <f t="shared" si="133"/>
        <v>3500</v>
      </c>
      <c r="D419" s="68"/>
      <c r="E419" s="68"/>
      <c r="F419" s="68"/>
      <c r="G419" s="68"/>
      <c r="H419" s="70">
        <v>3500</v>
      </c>
      <c r="I419" s="99" t="s">
        <v>542</v>
      </c>
    </row>
    <row r="420" spans="1:9" s="9" customFormat="1">
      <c r="A420" s="7">
        <v>394.56243691051498</v>
      </c>
      <c r="B420" s="109" t="s">
        <v>184</v>
      </c>
      <c r="C420" s="12">
        <f t="shared" si="133"/>
        <v>0</v>
      </c>
      <c r="D420" s="80"/>
      <c r="E420" s="12"/>
      <c r="F420" s="12"/>
      <c r="G420" s="12"/>
      <c r="H420" s="110"/>
      <c r="I420" s="171" t="s">
        <v>93</v>
      </c>
    </row>
    <row r="421" spans="1:9" s="9" customFormat="1">
      <c r="A421" s="7">
        <v>395.51149453898199</v>
      </c>
      <c r="B421" s="67" t="s">
        <v>21</v>
      </c>
      <c r="C421" s="12">
        <f t="shared" si="133"/>
        <v>2100</v>
      </c>
      <c r="D421" s="68"/>
      <c r="E421" s="68"/>
      <c r="F421" s="68"/>
      <c r="G421" s="68"/>
      <c r="H421" s="70">
        <v>2100</v>
      </c>
      <c r="I421" s="99" t="s">
        <v>542</v>
      </c>
    </row>
    <row r="422" spans="1:9" s="9" customFormat="1">
      <c r="A422" s="7">
        <v>397</v>
      </c>
      <c r="B422" s="109" t="s">
        <v>185</v>
      </c>
      <c r="C422" s="12">
        <f t="shared" si="133"/>
        <v>0</v>
      </c>
      <c r="D422" s="80"/>
      <c r="E422" s="12"/>
      <c r="F422" s="12"/>
      <c r="G422" s="12"/>
      <c r="H422" s="110"/>
      <c r="I422" s="171" t="s">
        <v>93</v>
      </c>
    </row>
    <row r="423" spans="1:9" s="9" customFormat="1">
      <c r="A423" s="7">
        <v>398</v>
      </c>
      <c r="B423" s="67" t="s">
        <v>21</v>
      </c>
      <c r="C423" s="12">
        <f t="shared" si="133"/>
        <v>1800</v>
      </c>
      <c r="D423" s="68"/>
      <c r="E423" s="68"/>
      <c r="F423" s="68"/>
      <c r="G423" s="68"/>
      <c r="H423" s="70">
        <v>1800</v>
      </c>
      <c r="I423" s="99" t="s">
        <v>542</v>
      </c>
    </row>
    <row r="424" spans="1:9" s="9" customFormat="1">
      <c r="A424" s="7">
        <v>399.32567030734498</v>
      </c>
      <c r="B424" s="109" t="s">
        <v>186</v>
      </c>
      <c r="C424" s="12">
        <f t="shared" si="133"/>
        <v>0</v>
      </c>
      <c r="D424" s="80"/>
      <c r="E424" s="12"/>
      <c r="F424" s="12"/>
      <c r="G424" s="12"/>
      <c r="H424" s="110"/>
      <c r="I424" s="171" t="s">
        <v>93</v>
      </c>
    </row>
    <row r="425" spans="1:9" s="9" customFormat="1">
      <c r="A425" s="7">
        <v>400</v>
      </c>
      <c r="B425" s="67" t="s">
        <v>21</v>
      </c>
      <c r="C425" s="12">
        <f t="shared" si="133"/>
        <v>3500</v>
      </c>
      <c r="D425" s="68"/>
      <c r="E425" s="68"/>
      <c r="F425" s="68"/>
      <c r="G425" s="68"/>
      <c r="H425" s="70">
        <v>3500</v>
      </c>
      <c r="I425" s="99" t="s">
        <v>542</v>
      </c>
    </row>
    <row r="426" spans="1:9" s="9" customFormat="1">
      <c r="A426" s="7">
        <v>401</v>
      </c>
      <c r="B426" s="109" t="s">
        <v>187</v>
      </c>
      <c r="C426" s="12">
        <f t="shared" si="133"/>
        <v>0</v>
      </c>
      <c r="D426" s="80"/>
      <c r="E426" s="12"/>
      <c r="F426" s="12"/>
      <c r="G426" s="12"/>
      <c r="H426" s="110"/>
      <c r="I426" s="171" t="s">
        <v>93</v>
      </c>
    </row>
    <row r="427" spans="1:9" s="9" customFormat="1">
      <c r="A427" s="7">
        <v>402</v>
      </c>
      <c r="B427" s="67" t="s">
        <v>21</v>
      </c>
      <c r="C427" s="12">
        <f t="shared" si="133"/>
        <v>1500</v>
      </c>
      <c r="D427" s="68"/>
      <c r="E427" s="68"/>
      <c r="F427" s="68"/>
      <c r="G427" s="68"/>
      <c r="H427" s="70">
        <v>1500</v>
      </c>
      <c r="I427" s="99" t="s">
        <v>542</v>
      </c>
    </row>
    <row r="428" spans="1:9" s="9" customFormat="1">
      <c r="A428" s="7">
        <v>403</v>
      </c>
      <c r="B428" s="109" t="s">
        <v>188</v>
      </c>
      <c r="C428" s="12">
        <f t="shared" si="133"/>
        <v>0</v>
      </c>
      <c r="D428" s="80"/>
      <c r="E428" s="12"/>
      <c r="F428" s="12"/>
      <c r="G428" s="12"/>
      <c r="H428" s="110"/>
      <c r="I428" s="171" t="s">
        <v>93</v>
      </c>
    </row>
    <row r="429" spans="1:9" s="9" customFormat="1">
      <c r="A429" s="7">
        <v>403.95657729235398</v>
      </c>
      <c r="B429" s="67" t="s">
        <v>21</v>
      </c>
      <c r="C429" s="12">
        <f t="shared" si="133"/>
        <v>1500</v>
      </c>
      <c r="D429" s="68"/>
      <c r="E429" s="68"/>
      <c r="F429" s="68"/>
      <c r="G429" s="68"/>
      <c r="H429" s="70">
        <v>1500</v>
      </c>
      <c r="I429" s="99" t="s">
        <v>542</v>
      </c>
    </row>
    <row r="430" spans="1:9" s="9" customFormat="1">
      <c r="A430" s="7">
        <v>404.92866269458199</v>
      </c>
      <c r="B430" s="109" t="s">
        <v>189</v>
      </c>
      <c r="C430" s="12">
        <f t="shared" si="133"/>
        <v>0</v>
      </c>
      <c r="D430" s="80"/>
      <c r="E430" s="12"/>
      <c r="F430" s="12"/>
      <c r="G430" s="12"/>
      <c r="H430" s="80"/>
      <c r="I430" s="171" t="s">
        <v>93</v>
      </c>
    </row>
    <row r="431" spans="1:9" s="9" customFormat="1">
      <c r="A431" s="7">
        <v>405.90074809680902</v>
      </c>
      <c r="B431" s="67" t="s">
        <v>21</v>
      </c>
      <c r="C431" s="12">
        <f t="shared" si="133"/>
        <v>3500</v>
      </c>
      <c r="D431" s="68"/>
      <c r="E431" s="68"/>
      <c r="F431" s="68"/>
      <c r="G431" s="68"/>
      <c r="H431" s="70">
        <v>3500</v>
      </c>
      <c r="I431" s="99" t="s">
        <v>542</v>
      </c>
    </row>
    <row r="432" spans="1:9" s="9" customFormat="1">
      <c r="A432" s="7">
        <v>406.87283349903697</v>
      </c>
      <c r="B432" s="67" t="s">
        <v>572</v>
      </c>
      <c r="C432" s="111">
        <f>SUM(D432:H432)</f>
        <v>3731</v>
      </c>
      <c r="D432" s="68">
        <f>SUM(D433)</f>
        <v>0</v>
      </c>
      <c r="E432" s="68">
        <f t="shared" ref="E432:H432" si="134">SUM(E433)</f>
        <v>3731</v>
      </c>
      <c r="F432" s="68">
        <f t="shared" si="134"/>
        <v>0</v>
      </c>
      <c r="G432" s="68">
        <f t="shared" si="134"/>
        <v>0</v>
      </c>
      <c r="H432" s="68">
        <f t="shared" si="134"/>
        <v>0</v>
      </c>
      <c r="I432" s="99"/>
    </row>
    <row r="433" spans="1:9" s="9" customFormat="1">
      <c r="A433" s="7">
        <v>407.84491890126401</v>
      </c>
      <c r="B433" s="67" t="s">
        <v>21</v>
      </c>
      <c r="C433" s="111">
        <f>SUM(D433:H433)</f>
        <v>3731</v>
      </c>
      <c r="D433" s="68"/>
      <c r="E433" s="68">
        <v>3731</v>
      </c>
      <c r="F433" s="68"/>
      <c r="G433" s="68"/>
      <c r="H433" s="70"/>
      <c r="I433" s="99"/>
    </row>
    <row r="434" spans="1:9" s="9" customFormat="1" ht="25.5">
      <c r="A434" s="7">
        <v>408.81700430349201</v>
      </c>
      <c r="B434" s="86" t="s">
        <v>238</v>
      </c>
      <c r="C434" s="74">
        <f>SUM(C435:C436)</f>
        <v>28075</v>
      </c>
      <c r="D434" s="87"/>
      <c r="E434" s="87"/>
      <c r="F434" s="87"/>
      <c r="G434" s="87"/>
      <c r="H434" s="89"/>
      <c r="I434" s="171" t="s">
        <v>93</v>
      </c>
    </row>
    <row r="435" spans="1:9" s="9" customFormat="1">
      <c r="A435" s="7">
        <v>409.78908970571899</v>
      </c>
      <c r="B435" s="86" t="s">
        <v>20</v>
      </c>
      <c r="C435" s="74">
        <f t="shared" ref="C435:H435" si="135">SUM(C438,C443,C451,C454+C446)</f>
        <v>0</v>
      </c>
      <c r="D435" s="74">
        <f t="shared" si="135"/>
        <v>0</v>
      </c>
      <c r="E435" s="74">
        <f t="shared" si="135"/>
        <v>0</v>
      </c>
      <c r="F435" s="74">
        <f t="shared" si="135"/>
        <v>0</v>
      </c>
      <c r="G435" s="74">
        <f t="shared" si="135"/>
        <v>0</v>
      </c>
      <c r="H435" s="74">
        <f t="shared" si="135"/>
        <v>0</v>
      </c>
      <c r="I435" s="171" t="s">
        <v>93</v>
      </c>
    </row>
    <row r="436" spans="1:9" s="9" customFormat="1">
      <c r="A436" s="7">
        <v>410.761175107947</v>
      </c>
      <c r="B436" s="86" t="s">
        <v>21</v>
      </c>
      <c r="C436" s="74">
        <f t="shared" ref="C436:H436" si="136">SUM(C439,C441,C444,C447,C449,C452,C455,C457,C459,C461)</f>
        <v>28075</v>
      </c>
      <c r="D436" s="74">
        <f t="shared" si="136"/>
        <v>0</v>
      </c>
      <c r="E436" s="74">
        <f t="shared" si="136"/>
        <v>0</v>
      </c>
      <c r="F436" s="74">
        <f t="shared" si="136"/>
        <v>9100</v>
      </c>
      <c r="G436" s="74">
        <f t="shared" si="136"/>
        <v>1975</v>
      </c>
      <c r="H436" s="74">
        <f t="shared" si="136"/>
        <v>17000</v>
      </c>
      <c r="I436" s="171" t="s">
        <v>93</v>
      </c>
    </row>
    <row r="437" spans="1:9" s="9" customFormat="1">
      <c r="A437" s="7">
        <v>411.73326051017398</v>
      </c>
      <c r="B437" s="109" t="s">
        <v>191</v>
      </c>
      <c r="C437" s="111">
        <f t="shared" ref="C437:H437" si="137">SUM(C438:C439)</f>
        <v>1500</v>
      </c>
      <c r="D437" s="111">
        <f t="shared" si="137"/>
        <v>0</v>
      </c>
      <c r="E437" s="111">
        <f t="shared" si="137"/>
        <v>0</v>
      </c>
      <c r="F437" s="111">
        <f t="shared" si="137"/>
        <v>0</v>
      </c>
      <c r="G437" s="111">
        <f t="shared" si="137"/>
        <v>1500</v>
      </c>
      <c r="H437" s="111">
        <f t="shared" si="137"/>
        <v>0</v>
      </c>
      <c r="I437" s="99" t="s">
        <v>542</v>
      </c>
    </row>
    <row r="438" spans="1:9" s="9" customFormat="1">
      <c r="A438" s="7">
        <v>412.70534591240198</v>
      </c>
      <c r="B438" s="67" t="s">
        <v>20</v>
      </c>
      <c r="C438" s="111">
        <f>SUM(D438:H438)</f>
        <v>0</v>
      </c>
      <c r="D438" s="68"/>
      <c r="E438" s="100"/>
      <c r="F438" s="100"/>
      <c r="G438" s="68">
        <v>0</v>
      </c>
      <c r="H438" s="70"/>
      <c r="I438" s="171" t="s">
        <v>93</v>
      </c>
    </row>
    <row r="439" spans="1:9" s="9" customFormat="1">
      <c r="A439" s="7">
        <v>413.67743131462902</v>
      </c>
      <c r="B439" s="67" t="s">
        <v>21</v>
      </c>
      <c r="C439" s="111">
        <f>SUM(D439:H439)</f>
        <v>1500</v>
      </c>
      <c r="D439" s="68"/>
      <c r="E439" s="68"/>
      <c r="F439" s="68"/>
      <c r="G439" s="68">
        <v>1500</v>
      </c>
      <c r="H439" s="70"/>
      <c r="I439" s="171" t="s">
        <v>93</v>
      </c>
    </row>
    <row r="440" spans="1:9" s="9" customFormat="1">
      <c r="A440" s="7">
        <v>414.64951671685702</v>
      </c>
      <c r="B440" s="109" t="s">
        <v>192</v>
      </c>
      <c r="C440" s="111"/>
      <c r="D440" s="12"/>
      <c r="E440" s="12"/>
      <c r="F440" s="12"/>
      <c r="G440" s="12"/>
      <c r="H440" s="80"/>
      <c r="I440" s="99" t="s">
        <v>542</v>
      </c>
    </row>
    <row r="441" spans="1:9" s="9" customFormat="1">
      <c r="A441" s="7">
        <v>415.621602119084</v>
      </c>
      <c r="B441" s="67" t="s">
        <v>21</v>
      </c>
      <c r="C441" s="68">
        <v>5600</v>
      </c>
      <c r="D441" s="68"/>
      <c r="E441" s="68"/>
      <c r="F441" s="68">
        <v>5600</v>
      </c>
      <c r="G441" s="68"/>
      <c r="H441" s="70"/>
      <c r="I441" s="171" t="s">
        <v>93</v>
      </c>
    </row>
    <row r="442" spans="1:9" s="9" customFormat="1">
      <c r="A442" s="7">
        <v>416.59368752131201</v>
      </c>
      <c r="B442" s="109" t="s">
        <v>194</v>
      </c>
      <c r="C442" s="112">
        <f t="shared" ref="C442:H442" si="138">SUM(C443:C444)</f>
        <v>0</v>
      </c>
      <c r="D442" s="112">
        <f t="shared" si="138"/>
        <v>0</v>
      </c>
      <c r="E442" s="112">
        <f t="shared" si="138"/>
        <v>0</v>
      </c>
      <c r="F442" s="112">
        <f t="shared" si="138"/>
        <v>0</v>
      </c>
      <c r="G442" s="112">
        <f t="shared" si="138"/>
        <v>0</v>
      </c>
      <c r="H442" s="112">
        <f t="shared" si="138"/>
        <v>0</v>
      </c>
      <c r="I442" s="99" t="s">
        <v>542</v>
      </c>
    </row>
    <row r="443" spans="1:9" s="9" customFormat="1">
      <c r="A443" s="7">
        <v>417.56577292353899</v>
      </c>
      <c r="B443" s="67" t="s">
        <v>20</v>
      </c>
      <c r="C443" s="68">
        <f>SUM(D443:H443)</f>
        <v>0</v>
      </c>
      <c r="D443" s="68"/>
      <c r="E443" s="100"/>
      <c r="F443" s="100">
        <v>0</v>
      </c>
      <c r="G443" s="68"/>
      <c r="H443" s="70"/>
      <c r="I443" s="171" t="s">
        <v>93</v>
      </c>
    </row>
    <row r="444" spans="1:9" s="9" customFormat="1">
      <c r="A444" s="7">
        <v>418.53785832576699</v>
      </c>
      <c r="B444" s="67" t="s">
        <v>21</v>
      </c>
      <c r="C444" s="68">
        <f>SUM(D444:H444)</f>
        <v>0</v>
      </c>
      <c r="D444" s="68"/>
      <c r="E444" s="68"/>
      <c r="F444" s="68">
        <v>0</v>
      </c>
      <c r="G444" s="68"/>
      <c r="H444" s="70"/>
      <c r="I444" s="171" t="s">
        <v>93</v>
      </c>
    </row>
    <row r="445" spans="1:9" s="9" customFormat="1">
      <c r="A445" s="7">
        <v>419.50994372799499</v>
      </c>
      <c r="B445" s="79" t="s">
        <v>196</v>
      </c>
      <c r="C445" s="12">
        <f t="shared" ref="C445:H445" si="139">SUM(C446:C447)</f>
        <v>0</v>
      </c>
      <c r="D445" s="12">
        <f t="shared" si="139"/>
        <v>0</v>
      </c>
      <c r="E445" s="12">
        <f t="shared" si="139"/>
        <v>0</v>
      </c>
      <c r="F445" s="12">
        <f t="shared" si="139"/>
        <v>0</v>
      </c>
      <c r="G445" s="12">
        <f t="shared" si="139"/>
        <v>0</v>
      </c>
      <c r="H445" s="12">
        <f t="shared" si="139"/>
        <v>0</v>
      </c>
      <c r="I445" s="99" t="s">
        <v>542</v>
      </c>
    </row>
    <row r="446" spans="1:9" s="9" customFormat="1">
      <c r="A446" s="7">
        <v>421</v>
      </c>
      <c r="B446" s="67" t="s">
        <v>20</v>
      </c>
      <c r="C446" s="68">
        <f>SUM(D446:H446)</f>
        <v>0</v>
      </c>
      <c r="D446" s="68"/>
      <c r="E446" s="100">
        <v>0</v>
      </c>
      <c r="F446" s="100"/>
      <c r="G446" s="68"/>
      <c r="H446" s="70"/>
      <c r="I446" s="171" t="s">
        <v>93</v>
      </c>
    </row>
    <row r="447" spans="1:9" s="9" customFormat="1">
      <c r="A447" s="7">
        <v>421.972085402228</v>
      </c>
      <c r="B447" s="67" t="s">
        <v>21</v>
      </c>
      <c r="C447" s="68">
        <f>SUM(D447:H447)</f>
        <v>0</v>
      </c>
      <c r="D447" s="68"/>
      <c r="E447" s="68">
        <v>0</v>
      </c>
      <c r="F447" s="68"/>
      <c r="G447" s="68"/>
      <c r="H447" s="70"/>
      <c r="I447" s="171" t="s">
        <v>93</v>
      </c>
    </row>
    <row r="448" spans="1:9" s="9" customFormat="1">
      <c r="A448" s="7">
        <v>423.09956206538902</v>
      </c>
      <c r="B448" s="79" t="s">
        <v>197</v>
      </c>
      <c r="C448" s="12"/>
      <c r="D448" s="12"/>
      <c r="E448" s="12"/>
      <c r="F448" s="12"/>
      <c r="G448" s="12"/>
      <c r="H448" s="12"/>
      <c r="I448" s="99" t="s">
        <v>542</v>
      </c>
    </row>
    <row r="449" spans="1:9" s="9" customFormat="1">
      <c r="A449" s="7">
        <v>424.22703872854999</v>
      </c>
      <c r="B449" s="67" t="s">
        <v>21</v>
      </c>
      <c r="C449" s="68">
        <v>3500</v>
      </c>
      <c r="D449" s="68"/>
      <c r="E449" s="68"/>
      <c r="F449" s="68">
        <v>3500</v>
      </c>
      <c r="G449" s="68"/>
      <c r="H449" s="70"/>
      <c r="I449" s="171" t="s">
        <v>93</v>
      </c>
    </row>
    <row r="450" spans="1:9" s="9" customFormat="1">
      <c r="A450" s="7">
        <v>425.354515391711</v>
      </c>
      <c r="B450" s="79" t="s">
        <v>199</v>
      </c>
      <c r="C450" s="12">
        <f t="shared" ref="C450:H450" si="140">SUM(C451:C452)</f>
        <v>0</v>
      </c>
      <c r="D450" s="12">
        <f t="shared" si="140"/>
        <v>0</v>
      </c>
      <c r="E450" s="12">
        <f t="shared" si="140"/>
        <v>0</v>
      </c>
      <c r="F450" s="12">
        <f t="shared" si="140"/>
        <v>0</v>
      </c>
      <c r="G450" s="12">
        <f t="shared" si="140"/>
        <v>0</v>
      </c>
      <c r="H450" s="12">
        <f t="shared" si="140"/>
        <v>0</v>
      </c>
      <c r="I450" s="99" t="s">
        <v>542</v>
      </c>
    </row>
    <row r="451" spans="1:9" s="9" customFormat="1">
      <c r="A451" s="7">
        <v>426.48199205487202</v>
      </c>
      <c r="B451" s="67" t="s">
        <v>20</v>
      </c>
      <c r="C451" s="68">
        <f>SUM(D451:H451)</f>
        <v>0</v>
      </c>
      <c r="D451" s="68"/>
      <c r="E451" s="100"/>
      <c r="F451" s="100">
        <v>0</v>
      </c>
      <c r="G451" s="68"/>
      <c r="H451" s="70"/>
      <c r="I451" s="171" t="s">
        <v>93</v>
      </c>
    </row>
    <row r="452" spans="1:9" s="9" customFormat="1">
      <c r="A452" s="7">
        <v>427</v>
      </c>
      <c r="B452" s="67" t="s">
        <v>21</v>
      </c>
      <c r="C452" s="68">
        <f>SUM(D452:H452)</f>
        <v>0</v>
      </c>
      <c r="D452" s="68"/>
      <c r="E452" s="68"/>
      <c r="F452" s="68">
        <v>0</v>
      </c>
      <c r="G452" s="68"/>
      <c r="H452" s="70"/>
      <c r="I452" s="171" t="s">
        <v>93</v>
      </c>
    </row>
    <row r="453" spans="1:9" s="9" customFormat="1">
      <c r="A453" s="7">
        <v>428</v>
      </c>
      <c r="B453" s="79" t="s">
        <v>201</v>
      </c>
      <c r="C453" s="12">
        <f t="shared" ref="C453:H453" si="141">SUM(C454:C455)</f>
        <v>475</v>
      </c>
      <c r="D453" s="12">
        <f t="shared" si="141"/>
        <v>0</v>
      </c>
      <c r="E453" s="12">
        <f t="shared" si="141"/>
        <v>0</v>
      </c>
      <c r="F453" s="12">
        <f t="shared" si="141"/>
        <v>0</v>
      </c>
      <c r="G453" s="12">
        <f t="shared" si="141"/>
        <v>475</v>
      </c>
      <c r="H453" s="12">
        <f t="shared" si="141"/>
        <v>0</v>
      </c>
      <c r="I453" s="99" t="s">
        <v>542</v>
      </c>
    </row>
    <row r="454" spans="1:9" s="9" customFormat="1">
      <c r="A454" s="7">
        <v>428.97013138038301</v>
      </c>
      <c r="B454" s="67" t="s">
        <v>20</v>
      </c>
      <c r="C454" s="68">
        <f>SUM(D454:H454)</f>
        <v>0</v>
      </c>
      <c r="D454" s="68"/>
      <c r="E454" s="100"/>
      <c r="F454" s="100"/>
      <c r="G454" s="68">
        <v>0</v>
      </c>
      <c r="H454" s="70"/>
      <c r="I454" s="171" t="s">
        <v>93</v>
      </c>
    </row>
    <row r="455" spans="1:9" s="9" customFormat="1">
      <c r="A455" s="7">
        <v>429.88927209550201</v>
      </c>
      <c r="B455" s="67" t="s">
        <v>21</v>
      </c>
      <c r="C455" s="68">
        <f>SUM(D455:H455)</f>
        <v>475</v>
      </c>
      <c r="D455" s="68"/>
      <c r="E455" s="68"/>
      <c r="F455" s="68"/>
      <c r="G455" s="68">
        <v>475</v>
      </c>
      <c r="H455" s="70"/>
      <c r="I455" s="171" t="s">
        <v>93</v>
      </c>
    </row>
    <row r="456" spans="1:9" s="9" customFormat="1">
      <c r="A456" s="7">
        <v>430.80841281062101</v>
      </c>
      <c r="B456" s="79" t="s">
        <v>202</v>
      </c>
      <c r="C456" s="12"/>
      <c r="D456" s="12"/>
      <c r="E456" s="12"/>
      <c r="F456" s="12"/>
      <c r="G456" s="12"/>
      <c r="H456" s="12"/>
      <c r="I456" s="99" t="s">
        <v>542</v>
      </c>
    </row>
    <row r="457" spans="1:9" s="9" customFormat="1">
      <c r="A457" s="7">
        <v>431.72755352574001</v>
      </c>
      <c r="B457" s="67" t="s">
        <v>21</v>
      </c>
      <c r="C457" s="68">
        <v>3500</v>
      </c>
      <c r="D457" s="68"/>
      <c r="E457" s="68"/>
      <c r="F457" s="68"/>
      <c r="G457" s="68"/>
      <c r="H457" s="70">
        <v>3500</v>
      </c>
      <c r="I457" s="171" t="s">
        <v>93</v>
      </c>
    </row>
    <row r="458" spans="1:9" s="9" customFormat="1">
      <c r="A458" s="7">
        <v>432.64669424085901</v>
      </c>
      <c r="B458" s="79" t="s">
        <v>203</v>
      </c>
      <c r="C458" s="12"/>
      <c r="D458" s="12"/>
      <c r="E458" s="12"/>
      <c r="F458" s="12"/>
      <c r="G458" s="12"/>
      <c r="H458" s="12"/>
      <c r="I458" s="99" t="s">
        <v>542</v>
      </c>
    </row>
    <row r="459" spans="1:9" s="9" customFormat="1">
      <c r="A459" s="7">
        <v>433.565834955978</v>
      </c>
      <c r="B459" s="67" t="s">
        <v>21</v>
      </c>
      <c r="C459" s="68">
        <v>7000</v>
      </c>
      <c r="D459" s="68"/>
      <c r="E459" s="68"/>
      <c r="F459" s="68"/>
      <c r="G459" s="68"/>
      <c r="H459" s="70">
        <v>7000</v>
      </c>
      <c r="I459" s="171" t="s">
        <v>93</v>
      </c>
    </row>
    <row r="460" spans="1:9" s="9" customFormat="1">
      <c r="A460" s="7">
        <v>435</v>
      </c>
      <c r="B460" s="79" t="s">
        <v>204</v>
      </c>
      <c r="C460" s="12"/>
      <c r="D460" s="12"/>
      <c r="E460" s="12"/>
      <c r="F460" s="12"/>
      <c r="G460" s="12"/>
      <c r="H460" s="12"/>
      <c r="I460" s="99" t="s">
        <v>542</v>
      </c>
    </row>
    <row r="461" spans="1:9" s="9" customFormat="1">
      <c r="A461" s="7">
        <v>435.81613584933802</v>
      </c>
      <c r="B461" s="67" t="s">
        <v>21</v>
      </c>
      <c r="C461" s="68">
        <v>6500</v>
      </c>
      <c r="D461" s="68"/>
      <c r="E461" s="68"/>
      <c r="F461" s="68"/>
      <c r="G461" s="68"/>
      <c r="H461" s="70">
        <v>6500</v>
      </c>
      <c r="I461" s="171" t="s">
        <v>93</v>
      </c>
    </row>
    <row r="462" spans="1:9" s="9" customFormat="1">
      <c r="A462" s="7">
        <v>436.838281430238</v>
      </c>
      <c r="B462" s="75" t="s">
        <v>205</v>
      </c>
      <c r="C462" s="6">
        <f>SUM(C464,C466,C468,C470,C472,C474,C476,C478,C480,C482,C484,C486,C488,C490+C492+C494)</f>
        <v>15080.103999999999</v>
      </c>
      <c r="D462" s="6">
        <f t="shared" ref="D462:H462" si="142">SUM(D464,D466,D468,D470,D472,D474,D476,D478,D480,D482,D484,D486,D488,D490+D492+D494)</f>
        <v>2530.1040000000003</v>
      </c>
      <c r="E462" s="6">
        <f t="shared" si="142"/>
        <v>850</v>
      </c>
      <c r="F462" s="6">
        <f t="shared" si="142"/>
        <v>4700</v>
      </c>
      <c r="G462" s="6">
        <f t="shared" si="142"/>
        <v>3600</v>
      </c>
      <c r="H462" s="6">
        <f t="shared" si="142"/>
        <v>3400</v>
      </c>
      <c r="I462" s="171" t="s">
        <v>93</v>
      </c>
    </row>
    <row r="463" spans="1:9" s="9" customFormat="1" ht="38.25">
      <c r="A463" s="7">
        <v>437.86042701113797</v>
      </c>
      <c r="B463" s="79" t="s">
        <v>228</v>
      </c>
      <c r="C463" s="113"/>
      <c r="D463" s="114"/>
      <c r="E463" s="113"/>
      <c r="F463" s="68"/>
      <c r="G463" s="68"/>
      <c r="H463" s="70"/>
      <c r="I463" s="99" t="s">
        <v>542</v>
      </c>
    </row>
    <row r="464" spans="1:9" s="9" customFormat="1">
      <c r="A464" s="7">
        <v>438.88257259203698</v>
      </c>
      <c r="B464" s="84" t="s">
        <v>21</v>
      </c>
      <c r="C464" s="68">
        <f>SUM(D464:H464)</f>
        <v>760</v>
      </c>
      <c r="D464" s="68">
        <v>760</v>
      </c>
      <c r="E464" s="68"/>
      <c r="F464" s="68"/>
      <c r="G464" s="68"/>
      <c r="H464" s="70"/>
      <c r="I464" s="171" t="s">
        <v>93</v>
      </c>
    </row>
    <row r="465" spans="1:9" s="9" customFormat="1" ht="38.25">
      <c r="A465" s="7">
        <v>439.90471817293701</v>
      </c>
      <c r="B465" s="79" t="s">
        <v>229</v>
      </c>
      <c r="C465" s="68">
        <f>SUM(D465:H465)</f>
        <v>0</v>
      </c>
      <c r="D465" s="68"/>
      <c r="E465" s="68"/>
      <c r="F465" s="68"/>
      <c r="G465" s="68"/>
      <c r="H465" s="70"/>
      <c r="I465" s="99" t="s">
        <v>542</v>
      </c>
    </row>
    <row r="466" spans="1:9" s="9" customFormat="1">
      <c r="A466" s="7">
        <v>440.92686375383698</v>
      </c>
      <c r="B466" s="84" t="s">
        <v>21</v>
      </c>
      <c r="C466" s="68">
        <f t="shared" ref="C466:C490" si="143">SUM(D466:H466)</f>
        <v>760</v>
      </c>
      <c r="D466" s="77">
        <v>760</v>
      </c>
      <c r="E466" s="68"/>
      <c r="F466" s="68"/>
      <c r="G466" s="68"/>
      <c r="H466" s="70"/>
      <c r="I466" s="171" t="s">
        <v>93</v>
      </c>
    </row>
    <row r="467" spans="1:9" s="9" customFormat="1" ht="51">
      <c r="A467" s="7">
        <v>441.94900933473599</v>
      </c>
      <c r="B467" s="79" t="s">
        <v>171</v>
      </c>
      <c r="C467" s="68">
        <f t="shared" si="143"/>
        <v>0</v>
      </c>
      <c r="D467" s="68"/>
      <c r="E467" s="68"/>
      <c r="F467" s="68"/>
      <c r="G467" s="68"/>
      <c r="H467" s="70"/>
      <c r="I467" s="99" t="s">
        <v>542</v>
      </c>
    </row>
    <row r="468" spans="1:9" s="9" customFormat="1">
      <c r="A468" s="7">
        <v>442.97115491563602</v>
      </c>
      <c r="B468" s="84" t="s">
        <v>21</v>
      </c>
      <c r="C468" s="68">
        <f t="shared" si="143"/>
        <v>2000</v>
      </c>
      <c r="D468" s="68"/>
      <c r="E468" s="68"/>
      <c r="F468" s="68">
        <v>2000</v>
      </c>
      <c r="G468" s="68"/>
      <c r="H468" s="70"/>
      <c r="I468" s="171" t="s">
        <v>93</v>
      </c>
    </row>
    <row r="469" spans="1:9" s="9" customFormat="1" ht="38.25">
      <c r="A469" s="7">
        <v>443.99330049653599</v>
      </c>
      <c r="B469" s="79" t="s">
        <v>173</v>
      </c>
      <c r="C469" s="68">
        <f t="shared" si="143"/>
        <v>0</v>
      </c>
      <c r="D469" s="68"/>
      <c r="E469" s="68"/>
      <c r="F469" s="68"/>
      <c r="G469" s="68"/>
      <c r="H469" s="70"/>
      <c r="I469" s="99" t="s">
        <v>542</v>
      </c>
    </row>
    <row r="470" spans="1:9" s="9" customFormat="1">
      <c r="A470" s="7">
        <v>445.015446077435</v>
      </c>
      <c r="B470" s="84" t="s">
        <v>21</v>
      </c>
      <c r="C470" s="68">
        <f t="shared" si="143"/>
        <v>1200</v>
      </c>
      <c r="D470" s="68"/>
      <c r="E470" s="68"/>
      <c r="F470" s="68">
        <v>1200</v>
      </c>
      <c r="G470" s="68"/>
      <c r="H470" s="70"/>
      <c r="I470" s="171" t="s">
        <v>93</v>
      </c>
    </row>
    <row r="471" spans="1:9" s="9" customFormat="1" ht="38.25">
      <c r="A471" s="7">
        <v>446.03759165833497</v>
      </c>
      <c r="B471" s="79" t="s">
        <v>190</v>
      </c>
      <c r="C471" s="68">
        <f t="shared" si="143"/>
        <v>0</v>
      </c>
      <c r="D471" s="68"/>
      <c r="E471" s="68"/>
      <c r="F471" s="68"/>
      <c r="G471" s="68"/>
      <c r="H471" s="70"/>
      <c r="I471" s="99" t="s">
        <v>542</v>
      </c>
    </row>
    <row r="472" spans="1:9" s="9" customFormat="1">
      <c r="A472" s="7">
        <v>447.05973723923501</v>
      </c>
      <c r="B472" s="84" t="s">
        <v>21</v>
      </c>
      <c r="C472" s="68">
        <f t="shared" si="143"/>
        <v>0</v>
      </c>
      <c r="D472" s="68"/>
      <c r="E472" s="68">
        <v>0</v>
      </c>
      <c r="F472" s="68"/>
      <c r="G472" s="68"/>
      <c r="H472" s="70"/>
      <c r="I472" s="99" t="s">
        <v>542</v>
      </c>
    </row>
    <row r="473" spans="1:9" s="9" customFormat="1" ht="38.25">
      <c r="A473" s="7">
        <v>448.08188282013401</v>
      </c>
      <c r="B473" s="79" t="s">
        <v>193</v>
      </c>
      <c r="C473" s="68">
        <f t="shared" si="143"/>
        <v>0</v>
      </c>
      <c r="D473" s="68"/>
      <c r="E473" s="68"/>
      <c r="F473" s="68"/>
      <c r="G473" s="68"/>
      <c r="H473" s="70"/>
      <c r="I473" s="99" t="s">
        <v>542</v>
      </c>
    </row>
    <row r="474" spans="1:9" s="9" customFormat="1">
      <c r="A474" s="7">
        <v>449.10402840103399</v>
      </c>
      <c r="B474" s="84" t="s">
        <v>21</v>
      </c>
      <c r="C474" s="68">
        <f t="shared" si="143"/>
        <v>0</v>
      </c>
      <c r="D474" s="68"/>
      <c r="E474" s="68">
        <v>0</v>
      </c>
      <c r="F474" s="68"/>
      <c r="G474" s="68"/>
      <c r="H474" s="70"/>
      <c r="I474" s="171" t="s">
        <v>93</v>
      </c>
    </row>
    <row r="475" spans="1:9" s="9" customFormat="1" ht="38.25">
      <c r="A475" s="7">
        <v>450.12617398193402</v>
      </c>
      <c r="B475" s="76" t="s">
        <v>195</v>
      </c>
      <c r="C475" s="68">
        <f t="shared" si="143"/>
        <v>0</v>
      </c>
      <c r="D475" s="68"/>
      <c r="E475" s="68"/>
      <c r="F475" s="68"/>
      <c r="G475" s="68"/>
      <c r="H475" s="70"/>
      <c r="I475" s="99" t="s">
        <v>542</v>
      </c>
    </row>
    <row r="476" spans="1:9" s="9" customFormat="1">
      <c r="A476" s="7">
        <v>451.14831956283302</v>
      </c>
      <c r="B476" s="76" t="s">
        <v>21</v>
      </c>
      <c r="C476" s="68">
        <f t="shared" si="143"/>
        <v>310.10399999999998</v>
      </c>
      <c r="D476" s="77">
        <v>310.10399999999998</v>
      </c>
      <c r="E476" s="68"/>
      <c r="F476" s="68"/>
      <c r="G476" s="68"/>
      <c r="H476" s="70"/>
      <c r="I476" s="171" t="s">
        <v>93</v>
      </c>
    </row>
    <row r="477" spans="1:9" s="9" customFormat="1" ht="38.25">
      <c r="A477" s="7">
        <v>452.170465143733</v>
      </c>
      <c r="B477" s="79" t="s">
        <v>198</v>
      </c>
      <c r="C477" s="68">
        <f t="shared" si="143"/>
        <v>0</v>
      </c>
      <c r="D477" s="68"/>
      <c r="E477" s="68"/>
      <c r="F477" s="68"/>
      <c r="G477" s="68"/>
      <c r="H477" s="70"/>
      <c r="I477" s="99" t="s">
        <v>542</v>
      </c>
    </row>
    <row r="478" spans="1:9" s="9" customFormat="1">
      <c r="A478" s="7">
        <v>453.19261072463303</v>
      </c>
      <c r="B478" s="84" t="s">
        <v>21</v>
      </c>
      <c r="C478" s="68">
        <f t="shared" si="143"/>
        <v>0</v>
      </c>
      <c r="D478" s="68"/>
      <c r="E478" s="68">
        <v>0</v>
      </c>
      <c r="F478" s="68"/>
      <c r="G478" s="68"/>
      <c r="H478" s="70"/>
      <c r="I478" s="171" t="s">
        <v>93</v>
      </c>
    </row>
    <row r="479" spans="1:9" s="9" customFormat="1" ht="38.25">
      <c r="A479" s="7">
        <v>454.21475630553198</v>
      </c>
      <c r="B479" s="79" t="s">
        <v>200</v>
      </c>
      <c r="C479" s="68">
        <f t="shared" si="143"/>
        <v>0</v>
      </c>
      <c r="D479" s="68"/>
      <c r="E479" s="68"/>
      <c r="F479" s="68"/>
      <c r="G479" s="68"/>
      <c r="H479" s="70"/>
      <c r="I479" s="99" t="s">
        <v>542</v>
      </c>
    </row>
    <row r="480" spans="1:9" s="9" customFormat="1">
      <c r="A480" s="7">
        <v>455.23690188643201</v>
      </c>
      <c r="B480" s="84" t="s">
        <v>21</v>
      </c>
      <c r="C480" s="68">
        <f t="shared" si="143"/>
        <v>1500</v>
      </c>
      <c r="D480" s="68"/>
      <c r="E480" s="68"/>
      <c r="F480" s="68">
        <v>1500</v>
      </c>
      <c r="G480" s="68"/>
      <c r="H480" s="70"/>
      <c r="I480" s="171" t="s">
        <v>93</v>
      </c>
    </row>
    <row r="481" spans="1:9" s="9" customFormat="1" ht="38.25">
      <c r="A481" s="7">
        <v>456.25904746733102</v>
      </c>
      <c r="B481" s="79" t="s">
        <v>206</v>
      </c>
      <c r="C481" s="68">
        <f t="shared" si="143"/>
        <v>0</v>
      </c>
      <c r="D481" s="68"/>
      <c r="E481" s="68"/>
      <c r="F481" s="68"/>
      <c r="G481" s="68"/>
      <c r="H481" s="70"/>
      <c r="I481" s="99" t="s">
        <v>542</v>
      </c>
    </row>
    <row r="482" spans="1:9" s="9" customFormat="1">
      <c r="A482" s="7">
        <v>457.28119304823099</v>
      </c>
      <c r="B482" s="84" t="s">
        <v>21</v>
      </c>
      <c r="C482" s="68">
        <f t="shared" si="143"/>
        <v>1400</v>
      </c>
      <c r="D482" s="68"/>
      <c r="E482" s="68"/>
      <c r="F482" s="68"/>
      <c r="G482" s="68">
        <v>1200</v>
      </c>
      <c r="H482" s="70">
        <v>200</v>
      </c>
      <c r="I482" s="171" t="s">
        <v>93</v>
      </c>
    </row>
    <row r="483" spans="1:9" s="9" customFormat="1" ht="38.25">
      <c r="A483" s="7">
        <v>458.30333862913102</v>
      </c>
      <c r="B483" s="79" t="s">
        <v>207</v>
      </c>
      <c r="C483" s="68">
        <f t="shared" si="143"/>
        <v>0</v>
      </c>
      <c r="D483" s="68"/>
      <c r="E483" s="68"/>
      <c r="F483" s="68"/>
      <c r="G483" s="68"/>
      <c r="H483" s="70"/>
      <c r="I483" s="99" t="s">
        <v>542</v>
      </c>
    </row>
    <row r="484" spans="1:9" s="9" customFormat="1">
      <c r="A484" s="7">
        <v>459.32548421003003</v>
      </c>
      <c r="B484" s="84" t="s">
        <v>21</v>
      </c>
      <c r="C484" s="68">
        <f t="shared" si="143"/>
        <v>1400</v>
      </c>
      <c r="D484" s="68"/>
      <c r="E484" s="68"/>
      <c r="F484" s="68"/>
      <c r="G484" s="68">
        <v>1200</v>
      </c>
      <c r="H484" s="70">
        <v>200</v>
      </c>
      <c r="I484" s="171" t="s">
        <v>93</v>
      </c>
    </row>
    <row r="485" spans="1:9" s="9" customFormat="1" ht="38.25">
      <c r="A485" s="7">
        <v>460.34762979093</v>
      </c>
      <c r="B485" s="79" t="s">
        <v>208</v>
      </c>
      <c r="C485" s="68">
        <f t="shared" si="143"/>
        <v>0</v>
      </c>
      <c r="D485" s="68"/>
      <c r="E485" s="68"/>
      <c r="F485" s="68"/>
      <c r="G485" s="68"/>
      <c r="H485" s="70"/>
      <c r="I485" s="99" t="s">
        <v>542</v>
      </c>
    </row>
    <row r="486" spans="1:9" s="9" customFormat="1">
      <c r="A486" s="7">
        <v>461.36977537182997</v>
      </c>
      <c r="B486" s="84" t="s">
        <v>21</v>
      </c>
      <c r="C486" s="68">
        <f t="shared" si="143"/>
        <v>1400</v>
      </c>
      <c r="D486" s="68"/>
      <c r="E486" s="68"/>
      <c r="F486" s="68"/>
      <c r="G486" s="68">
        <v>1200</v>
      </c>
      <c r="H486" s="70">
        <v>200</v>
      </c>
      <c r="I486" s="171" t="s">
        <v>93</v>
      </c>
    </row>
    <row r="487" spans="1:9" s="9" customFormat="1" ht="38.25">
      <c r="A487" s="7">
        <v>462.39192095272898</v>
      </c>
      <c r="B487" s="79" t="s">
        <v>209</v>
      </c>
      <c r="C487" s="68">
        <f t="shared" si="143"/>
        <v>0</v>
      </c>
      <c r="D487" s="68"/>
      <c r="E487" s="68"/>
      <c r="F487" s="68"/>
      <c r="G487" s="68"/>
      <c r="H487" s="70"/>
      <c r="I487" s="99" t="s">
        <v>542</v>
      </c>
    </row>
    <row r="488" spans="1:9" s="9" customFormat="1">
      <c r="A488" s="7">
        <v>463.41406653362901</v>
      </c>
      <c r="B488" s="84" t="s">
        <v>21</v>
      </c>
      <c r="C488" s="68">
        <f t="shared" si="143"/>
        <v>1400</v>
      </c>
      <c r="D488" s="68"/>
      <c r="E488" s="68"/>
      <c r="F488" s="68"/>
      <c r="G488" s="68"/>
      <c r="H488" s="70">
        <v>1400</v>
      </c>
      <c r="I488" s="171" t="s">
        <v>93</v>
      </c>
    </row>
    <row r="489" spans="1:9" s="9" customFormat="1" ht="38.25">
      <c r="A489" s="7">
        <v>464.43621211452898</v>
      </c>
      <c r="B489" s="79" t="s">
        <v>210</v>
      </c>
      <c r="C489" s="68">
        <f t="shared" si="143"/>
        <v>0</v>
      </c>
      <c r="D489" s="68"/>
      <c r="E489" s="68"/>
      <c r="F489" s="68"/>
      <c r="G489" s="68"/>
      <c r="H489" s="70"/>
      <c r="I489" s="99" t="s">
        <v>542</v>
      </c>
    </row>
    <row r="490" spans="1:9" s="9" customFormat="1">
      <c r="A490" s="7">
        <v>465.45835769542799</v>
      </c>
      <c r="B490" s="84" t="s">
        <v>21</v>
      </c>
      <c r="C490" s="68">
        <f t="shared" si="143"/>
        <v>1400</v>
      </c>
      <c r="D490" s="68"/>
      <c r="E490" s="68"/>
      <c r="F490" s="68"/>
      <c r="G490" s="68"/>
      <c r="H490" s="70">
        <v>1400</v>
      </c>
      <c r="I490" s="171" t="s">
        <v>93</v>
      </c>
    </row>
    <row r="491" spans="1:9" s="9" customFormat="1" ht="51">
      <c r="A491" s="7">
        <v>466.48050327632802</v>
      </c>
      <c r="B491" s="79" t="s">
        <v>607</v>
      </c>
      <c r="C491" s="68"/>
      <c r="D491" s="68"/>
      <c r="E491" s="68"/>
      <c r="F491" s="68"/>
      <c r="G491" s="68"/>
      <c r="H491" s="70"/>
      <c r="I491" s="171"/>
    </row>
    <row r="492" spans="1:9" s="9" customFormat="1">
      <c r="A492" s="7">
        <v>467</v>
      </c>
      <c r="B492" s="84" t="s">
        <v>21</v>
      </c>
      <c r="C492" s="68">
        <f>SUM(D492:H492)</f>
        <v>1050</v>
      </c>
      <c r="D492" s="68">
        <v>700</v>
      </c>
      <c r="E492" s="68">
        <v>350</v>
      </c>
      <c r="F492" s="68"/>
      <c r="G492" s="68"/>
      <c r="H492" s="70"/>
      <c r="I492" s="171" t="s">
        <v>566</v>
      </c>
    </row>
    <row r="493" spans="1:9" s="9" customFormat="1" ht="25.5">
      <c r="A493" s="7">
        <v>468</v>
      </c>
      <c r="B493" s="168" t="s">
        <v>571</v>
      </c>
      <c r="C493" s="68">
        <f t="shared" ref="C493:C494" si="144">SUM(D493:H493)</f>
        <v>500</v>
      </c>
      <c r="D493" s="68">
        <f>SUM(D494)</f>
        <v>0</v>
      </c>
      <c r="E493" s="68">
        <f t="shared" ref="E493:H493" si="145">SUM(E494)</f>
        <v>500</v>
      </c>
      <c r="F493" s="68">
        <f t="shared" si="145"/>
        <v>0</v>
      </c>
      <c r="G493" s="68">
        <f t="shared" si="145"/>
        <v>0</v>
      </c>
      <c r="H493" s="68">
        <f t="shared" si="145"/>
        <v>0</v>
      </c>
      <c r="I493" s="171"/>
    </row>
    <row r="494" spans="1:9" s="9" customFormat="1">
      <c r="A494" s="7">
        <v>468.679664482448</v>
      </c>
      <c r="B494" s="84" t="s">
        <v>21</v>
      </c>
      <c r="C494" s="68">
        <f t="shared" si="144"/>
        <v>500</v>
      </c>
      <c r="D494" s="68"/>
      <c r="E494" s="68">
        <v>500</v>
      </c>
      <c r="F494" s="68"/>
      <c r="G494" s="68"/>
      <c r="H494" s="70"/>
      <c r="I494" s="171"/>
    </row>
    <row r="495" spans="1:9" s="9" customFormat="1">
      <c r="A495" s="7">
        <v>470</v>
      </c>
      <c r="B495" s="75" t="s">
        <v>211</v>
      </c>
      <c r="C495" s="6">
        <f>SUM(C496)</f>
        <v>6589.28</v>
      </c>
      <c r="D495" s="6">
        <f t="shared" ref="D495:H495" si="146">SUM(D496)</f>
        <v>1546</v>
      </c>
      <c r="E495" s="82">
        <f t="shared" si="146"/>
        <v>1157.28</v>
      </c>
      <c r="F495" s="6">
        <f t="shared" si="146"/>
        <v>1233</v>
      </c>
      <c r="G495" s="6">
        <f t="shared" si="146"/>
        <v>1294</v>
      </c>
      <c r="H495" s="6">
        <f t="shared" si="146"/>
        <v>1359</v>
      </c>
      <c r="I495" s="72"/>
    </row>
    <row r="496" spans="1:9" s="9" customFormat="1">
      <c r="A496" s="7">
        <v>470.64763093069303</v>
      </c>
      <c r="B496" s="84" t="s">
        <v>21</v>
      </c>
      <c r="C496" s="68">
        <f>SUM(D496:H496)</f>
        <v>6589.28</v>
      </c>
      <c r="D496" s="68">
        <v>1546</v>
      </c>
      <c r="E496" s="85">
        <v>1157.28</v>
      </c>
      <c r="F496" s="68">
        <v>1233</v>
      </c>
      <c r="G496" s="68">
        <v>1294</v>
      </c>
      <c r="H496" s="68">
        <v>1359</v>
      </c>
      <c r="I496" s="171" t="s">
        <v>93</v>
      </c>
    </row>
    <row r="497" spans="1:9" s="9" customFormat="1" ht="32.25" customHeight="1">
      <c r="A497" s="7">
        <v>471.51949672367198</v>
      </c>
      <c r="B497" s="216" t="s">
        <v>347</v>
      </c>
      <c r="C497" s="217"/>
      <c r="D497" s="217"/>
      <c r="E497" s="217"/>
      <c r="F497" s="217"/>
      <c r="G497" s="217"/>
      <c r="H497" s="217"/>
      <c r="I497" s="218"/>
    </row>
    <row r="498" spans="1:9" s="9" customFormat="1">
      <c r="A498" s="7">
        <v>473</v>
      </c>
      <c r="B498" s="66" t="s">
        <v>134</v>
      </c>
      <c r="C498" s="115">
        <f t="shared" ref="C498:H498" si="147">SUM(C499:C501)</f>
        <v>133544.56200000001</v>
      </c>
      <c r="D498" s="115">
        <f t="shared" si="147"/>
        <v>14751.375</v>
      </c>
      <c r="E498" s="115">
        <f t="shared" si="147"/>
        <v>42141.899999999994</v>
      </c>
      <c r="F498" s="115">
        <f t="shared" si="147"/>
        <v>11165.6</v>
      </c>
      <c r="G498" s="115">
        <f t="shared" si="147"/>
        <v>26788</v>
      </c>
      <c r="H498" s="115">
        <f t="shared" si="147"/>
        <v>38697.686999999998</v>
      </c>
      <c r="I498" s="116"/>
    </row>
    <row r="499" spans="1:9" s="9" customFormat="1">
      <c r="A499" s="7">
        <v>474</v>
      </c>
      <c r="B499" s="67" t="s">
        <v>20</v>
      </c>
      <c r="C499" s="77">
        <f t="shared" ref="C499:H499" si="148">SUM(C503,C507)</f>
        <v>0</v>
      </c>
      <c r="D499" s="77">
        <f t="shared" si="148"/>
        <v>0</v>
      </c>
      <c r="E499" s="77">
        <f t="shared" si="148"/>
        <v>0</v>
      </c>
      <c r="F499" s="77">
        <f t="shared" si="148"/>
        <v>0</v>
      </c>
      <c r="G499" s="77">
        <f t="shared" si="148"/>
        <v>0</v>
      </c>
      <c r="H499" s="77">
        <f t="shared" si="148"/>
        <v>0</v>
      </c>
      <c r="I499" s="116"/>
    </row>
    <row r="500" spans="1:9" s="9" customFormat="1">
      <c r="A500" s="7">
        <v>475</v>
      </c>
      <c r="B500" s="67" t="s">
        <v>21</v>
      </c>
      <c r="C500" s="77">
        <f t="shared" ref="C500:H500" si="149">SUM(C504,C508)</f>
        <v>97682.862000000008</v>
      </c>
      <c r="D500" s="77">
        <f t="shared" si="149"/>
        <v>14151.375</v>
      </c>
      <c r="E500" s="77">
        <f t="shared" si="149"/>
        <v>7900.2</v>
      </c>
      <c r="F500" s="77">
        <f t="shared" si="149"/>
        <v>10780.6</v>
      </c>
      <c r="G500" s="77">
        <f t="shared" si="149"/>
        <v>26553</v>
      </c>
      <c r="H500" s="77">
        <f t="shared" si="149"/>
        <v>38297.686999999998</v>
      </c>
      <c r="I500" s="116"/>
    </row>
    <row r="501" spans="1:9" s="9" customFormat="1">
      <c r="A501" s="7">
        <v>476.24025163816401</v>
      </c>
      <c r="B501" s="67" t="s">
        <v>77</v>
      </c>
      <c r="C501" s="77">
        <f t="shared" ref="C501:H501" si="150">SUM(C505,C509)</f>
        <v>35861.699999999997</v>
      </c>
      <c r="D501" s="77">
        <f t="shared" si="150"/>
        <v>600</v>
      </c>
      <c r="E501" s="77">
        <f t="shared" si="150"/>
        <v>34241.699999999997</v>
      </c>
      <c r="F501" s="77">
        <f t="shared" si="150"/>
        <v>385</v>
      </c>
      <c r="G501" s="77">
        <f t="shared" si="150"/>
        <v>235</v>
      </c>
      <c r="H501" s="77">
        <f t="shared" si="150"/>
        <v>400</v>
      </c>
      <c r="I501" s="116"/>
    </row>
    <row r="502" spans="1:9" s="9" customFormat="1">
      <c r="A502" s="7">
        <v>477.38440262106201</v>
      </c>
      <c r="B502" s="66" t="s">
        <v>102</v>
      </c>
      <c r="C502" s="115">
        <f>SUM(C514,C562,C589,C779)</f>
        <v>128534.906</v>
      </c>
      <c r="D502" s="115">
        <f>SUM(D503:D505)</f>
        <v>13736.718999999999</v>
      </c>
      <c r="E502" s="115">
        <f>SUM(E503:E505)</f>
        <v>41216.899999999994</v>
      </c>
      <c r="F502" s="115">
        <f>SUM(F503:F505)</f>
        <v>9880.6</v>
      </c>
      <c r="G502" s="115">
        <f>SUM(G503:G505)</f>
        <v>25613</v>
      </c>
      <c r="H502" s="115">
        <f>SUM(H503:H505)</f>
        <v>38087.686999999998</v>
      </c>
      <c r="I502" s="171" t="s">
        <v>93</v>
      </c>
    </row>
    <row r="503" spans="1:9" s="9" customFormat="1">
      <c r="A503" s="7">
        <v>478</v>
      </c>
      <c r="B503" s="67" t="s">
        <v>20</v>
      </c>
      <c r="C503" s="77">
        <f t="shared" ref="C503:H503" si="151">SUM(C515,C563,C590+C780)</f>
        <v>0</v>
      </c>
      <c r="D503" s="77">
        <f t="shared" si="151"/>
        <v>0</v>
      </c>
      <c r="E503" s="77">
        <f t="shared" si="151"/>
        <v>0</v>
      </c>
      <c r="F503" s="77">
        <f t="shared" si="151"/>
        <v>0</v>
      </c>
      <c r="G503" s="77">
        <f t="shared" si="151"/>
        <v>0</v>
      </c>
      <c r="H503" s="77">
        <f t="shared" si="151"/>
        <v>0</v>
      </c>
      <c r="I503" s="171" t="s">
        <v>93</v>
      </c>
    </row>
    <row r="504" spans="1:9" s="9" customFormat="1">
      <c r="A504" s="7">
        <v>479</v>
      </c>
      <c r="B504" s="67" t="s">
        <v>21</v>
      </c>
      <c r="C504" s="77">
        <f t="shared" ref="C504:H504" si="152">SUM(C516,C564,C591,C781)</f>
        <v>94768.206000000006</v>
      </c>
      <c r="D504" s="77">
        <f t="shared" si="152"/>
        <v>13736.718999999999</v>
      </c>
      <c r="E504" s="77">
        <f t="shared" si="152"/>
        <v>7450.2</v>
      </c>
      <c r="F504" s="77">
        <f t="shared" si="152"/>
        <v>9880.6</v>
      </c>
      <c r="G504" s="77">
        <f t="shared" si="152"/>
        <v>25613</v>
      </c>
      <c r="H504" s="77">
        <f t="shared" si="152"/>
        <v>38087.686999999998</v>
      </c>
      <c r="I504" s="116"/>
    </row>
    <row r="505" spans="1:9" s="9" customFormat="1">
      <c r="A505" s="7">
        <v>480</v>
      </c>
      <c r="B505" s="67" t="s">
        <v>77</v>
      </c>
      <c r="C505" s="77">
        <f t="shared" ref="C505:H505" si="153">SUM(C592)</f>
        <v>33766.699999999997</v>
      </c>
      <c r="D505" s="77">
        <f t="shared" si="153"/>
        <v>0</v>
      </c>
      <c r="E505" s="77">
        <f t="shared" si="153"/>
        <v>33766.699999999997</v>
      </c>
      <c r="F505" s="77">
        <f t="shared" si="153"/>
        <v>0</v>
      </c>
      <c r="G505" s="77">
        <f t="shared" si="153"/>
        <v>0</v>
      </c>
      <c r="H505" s="77">
        <f t="shared" si="153"/>
        <v>0</v>
      </c>
      <c r="I505" s="171" t="s">
        <v>93</v>
      </c>
    </row>
    <row r="506" spans="1:9" s="9" customFormat="1">
      <c r="A506" s="7">
        <v>481</v>
      </c>
      <c r="B506" s="71" t="s">
        <v>103</v>
      </c>
      <c r="C506" s="115">
        <f t="shared" ref="C506:H506" si="154">SUM(C508:C509)</f>
        <v>5009.6559999999999</v>
      </c>
      <c r="D506" s="115">
        <f t="shared" si="154"/>
        <v>1014.6559999999999</v>
      </c>
      <c r="E506" s="115">
        <f t="shared" si="154"/>
        <v>925</v>
      </c>
      <c r="F506" s="115">
        <f t="shared" si="154"/>
        <v>1285</v>
      </c>
      <c r="G506" s="115">
        <f t="shared" si="154"/>
        <v>1175</v>
      </c>
      <c r="H506" s="115">
        <f t="shared" si="154"/>
        <v>610</v>
      </c>
      <c r="I506" s="116"/>
    </row>
    <row r="507" spans="1:9" s="9" customFormat="1">
      <c r="A507" s="7">
        <v>482</v>
      </c>
      <c r="B507" s="67" t="s">
        <v>20</v>
      </c>
      <c r="C507" s="77">
        <f t="shared" ref="C507:H507" si="155">SUM(C699)</f>
        <v>0</v>
      </c>
      <c r="D507" s="77">
        <f t="shared" si="155"/>
        <v>0</v>
      </c>
      <c r="E507" s="77">
        <f t="shared" si="155"/>
        <v>0</v>
      </c>
      <c r="F507" s="77">
        <f t="shared" si="155"/>
        <v>0</v>
      </c>
      <c r="G507" s="77">
        <f t="shared" si="155"/>
        <v>0</v>
      </c>
      <c r="H507" s="77">
        <f t="shared" si="155"/>
        <v>0</v>
      </c>
      <c r="I507" s="171" t="s">
        <v>93</v>
      </c>
    </row>
    <row r="508" spans="1:9" s="9" customFormat="1">
      <c r="A508" s="7">
        <v>483</v>
      </c>
      <c r="B508" s="67" t="s">
        <v>21</v>
      </c>
      <c r="C508" s="77">
        <f t="shared" ref="C508:H508" si="156">SUM(C547,C700+C541)</f>
        <v>2914.6559999999999</v>
      </c>
      <c r="D508" s="77">
        <f>SUM(D547,D700+D541)</f>
        <v>414.65600000000001</v>
      </c>
      <c r="E508" s="77">
        <f t="shared" si="156"/>
        <v>450</v>
      </c>
      <c r="F508" s="77">
        <f t="shared" si="156"/>
        <v>900</v>
      </c>
      <c r="G508" s="77">
        <f t="shared" si="156"/>
        <v>940</v>
      </c>
      <c r="H508" s="77">
        <f t="shared" si="156"/>
        <v>210</v>
      </c>
      <c r="I508" s="171" t="s">
        <v>93</v>
      </c>
    </row>
    <row r="509" spans="1:9" s="9" customFormat="1">
      <c r="A509" s="7">
        <v>484</v>
      </c>
      <c r="B509" s="67" t="s">
        <v>77</v>
      </c>
      <c r="C509" s="77">
        <f t="shared" ref="C509:H509" si="157">SUM(C826)</f>
        <v>2095</v>
      </c>
      <c r="D509" s="77">
        <f t="shared" si="157"/>
        <v>600</v>
      </c>
      <c r="E509" s="77">
        <f t="shared" si="157"/>
        <v>475</v>
      </c>
      <c r="F509" s="77">
        <f t="shared" si="157"/>
        <v>385</v>
      </c>
      <c r="G509" s="77">
        <f t="shared" si="157"/>
        <v>235</v>
      </c>
      <c r="H509" s="77">
        <f t="shared" si="157"/>
        <v>400</v>
      </c>
      <c r="I509" s="171" t="s">
        <v>93</v>
      </c>
    </row>
    <row r="510" spans="1:9" s="9" customFormat="1" ht="13.5">
      <c r="A510" s="7">
        <v>485</v>
      </c>
      <c r="B510" s="117" t="s">
        <v>312</v>
      </c>
      <c r="C510" s="179"/>
      <c r="D510" s="179"/>
      <c r="E510" s="179"/>
      <c r="F510" s="179"/>
      <c r="G510" s="179"/>
      <c r="H510" s="180"/>
      <c r="I510" s="99"/>
    </row>
    <row r="511" spans="1:9" s="9" customFormat="1">
      <c r="A511" s="7">
        <v>486</v>
      </c>
      <c r="B511" s="71" t="s">
        <v>20</v>
      </c>
      <c r="C511" s="118">
        <f t="shared" ref="C511:H511" si="158">SUM(C515)</f>
        <v>0</v>
      </c>
      <c r="D511" s="118">
        <f t="shared" si="158"/>
        <v>0</v>
      </c>
      <c r="E511" s="118">
        <f t="shared" si="158"/>
        <v>0</v>
      </c>
      <c r="F511" s="118">
        <f t="shared" si="158"/>
        <v>0</v>
      </c>
      <c r="G511" s="118">
        <f t="shared" si="158"/>
        <v>0</v>
      </c>
      <c r="H511" s="118">
        <f t="shared" si="158"/>
        <v>0</v>
      </c>
      <c r="I511" s="99"/>
    </row>
    <row r="512" spans="1:9" s="9" customFormat="1">
      <c r="A512" s="7">
        <v>487</v>
      </c>
      <c r="B512" s="71" t="s">
        <v>21</v>
      </c>
      <c r="C512" s="118">
        <f t="shared" ref="C512:H512" si="159">SUM(C516,C541)</f>
        <v>50621.147000000004</v>
      </c>
      <c r="D512" s="118">
        <f t="shared" si="159"/>
        <v>11304.859999999999</v>
      </c>
      <c r="E512" s="118">
        <f t="shared" si="159"/>
        <v>4985.2</v>
      </c>
      <c r="F512" s="118">
        <f t="shared" si="159"/>
        <v>3017</v>
      </c>
      <c r="G512" s="118">
        <f t="shared" si="159"/>
        <v>16613</v>
      </c>
      <c r="H512" s="118">
        <f t="shared" si="159"/>
        <v>14701.087</v>
      </c>
      <c r="I512" s="99"/>
    </row>
    <row r="513" spans="1:9" s="9" customFormat="1">
      <c r="A513" s="7">
        <v>488</v>
      </c>
      <c r="B513" s="207" t="s">
        <v>135</v>
      </c>
      <c r="C513" s="208"/>
      <c r="D513" s="208"/>
      <c r="E513" s="208"/>
      <c r="F513" s="208"/>
      <c r="G513" s="208"/>
      <c r="H513" s="209"/>
      <c r="I513" s="99"/>
    </row>
    <row r="514" spans="1:9" s="9" customFormat="1" ht="25.5">
      <c r="A514" s="7">
        <v>489</v>
      </c>
      <c r="B514" s="73" t="s">
        <v>136</v>
      </c>
      <c r="C514" s="115">
        <f t="shared" ref="C514:H514" si="160">SUM(C515:C516)</f>
        <v>50436.391000000003</v>
      </c>
      <c r="D514" s="115">
        <f t="shared" si="160"/>
        <v>11120.103999999999</v>
      </c>
      <c r="E514" s="115">
        <f t="shared" si="160"/>
        <v>4985.2</v>
      </c>
      <c r="F514" s="115">
        <f t="shared" si="160"/>
        <v>3017</v>
      </c>
      <c r="G514" s="115">
        <f t="shared" si="160"/>
        <v>16613</v>
      </c>
      <c r="H514" s="115">
        <f t="shared" si="160"/>
        <v>14701.087</v>
      </c>
      <c r="I514" s="116"/>
    </row>
    <row r="515" spans="1:9" s="9" customFormat="1">
      <c r="A515" s="7">
        <v>490</v>
      </c>
      <c r="B515" s="67" t="s">
        <v>20</v>
      </c>
      <c r="C515" s="77">
        <f t="shared" ref="C515:E516" si="161">SUM(C519,C524)</f>
        <v>0</v>
      </c>
      <c r="D515" s="77">
        <f t="shared" si="161"/>
        <v>0</v>
      </c>
      <c r="E515" s="77">
        <f t="shared" si="161"/>
        <v>0</v>
      </c>
      <c r="F515" s="77"/>
      <c r="G515" s="77">
        <f>SUM(G519,G524)</f>
        <v>0</v>
      </c>
      <c r="H515" s="77">
        <f>SUM(H519,H524)</f>
        <v>0</v>
      </c>
      <c r="I515" s="171" t="s">
        <v>93</v>
      </c>
    </row>
    <row r="516" spans="1:9" s="9" customFormat="1">
      <c r="A516" s="7">
        <v>491</v>
      </c>
      <c r="B516" s="67" t="s">
        <v>21</v>
      </c>
      <c r="C516" s="77">
        <f t="shared" si="161"/>
        <v>50436.391000000003</v>
      </c>
      <c r="D516" s="77">
        <f t="shared" si="161"/>
        <v>11120.103999999999</v>
      </c>
      <c r="E516" s="77">
        <f t="shared" si="161"/>
        <v>4985.2</v>
      </c>
      <c r="F516" s="77">
        <f>SUM(F520,F525)</f>
        <v>3017</v>
      </c>
      <c r="G516" s="77">
        <f>SUM(G520,G525)</f>
        <v>16613</v>
      </c>
      <c r="H516" s="77">
        <f>SUM(H520,H525)</f>
        <v>14701.087</v>
      </c>
      <c r="I516" s="171" t="s">
        <v>93</v>
      </c>
    </row>
    <row r="517" spans="1:9" s="9" customFormat="1">
      <c r="A517" s="7">
        <v>492</v>
      </c>
      <c r="B517" s="207" t="s">
        <v>137</v>
      </c>
      <c r="C517" s="208"/>
      <c r="D517" s="208"/>
      <c r="E517" s="208"/>
      <c r="F517" s="208"/>
      <c r="G517" s="208"/>
      <c r="H517" s="209"/>
      <c r="I517" s="171" t="s">
        <v>93</v>
      </c>
    </row>
    <row r="518" spans="1:9" s="9" customFormat="1" ht="25.5">
      <c r="A518" s="7">
        <v>493</v>
      </c>
      <c r="B518" s="75" t="s">
        <v>138</v>
      </c>
      <c r="C518" s="115">
        <f>SUM(D518:H518)</f>
        <v>48986.391000000003</v>
      </c>
      <c r="D518" s="115">
        <f>SUM(D519:D520)</f>
        <v>10120.103999999999</v>
      </c>
      <c r="E518" s="115">
        <f>SUM(E519:E520)</f>
        <v>4985.2</v>
      </c>
      <c r="F518" s="115">
        <f>SUM(F519:F520)</f>
        <v>3017</v>
      </c>
      <c r="G518" s="115">
        <f>SUM(G519:G520)</f>
        <v>16613</v>
      </c>
      <c r="H518" s="115">
        <f>SUM(H519:H520)</f>
        <v>14251.087</v>
      </c>
      <c r="I518" s="119" t="s">
        <v>263</v>
      </c>
    </row>
    <row r="519" spans="1:9" s="9" customFormat="1">
      <c r="A519" s="7">
        <v>494</v>
      </c>
      <c r="B519" s="76" t="s">
        <v>20</v>
      </c>
      <c r="C519" s="6">
        <f>SUM(D519:H519)</f>
        <v>0</v>
      </c>
      <c r="D519" s="6"/>
      <c r="E519" s="6">
        <v>0</v>
      </c>
      <c r="F519" s="6"/>
      <c r="G519" s="6"/>
      <c r="H519" s="69">
        <v>0</v>
      </c>
      <c r="I519" s="171" t="s">
        <v>93</v>
      </c>
    </row>
    <row r="520" spans="1:9" s="9" customFormat="1">
      <c r="A520" s="7">
        <v>495</v>
      </c>
      <c r="B520" s="76" t="s">
        <v>21</v>
      </c>
      <c r="C520" s="115">
        <f>SUM(D520:H520)</f>
        <v>48986.391000000003</v>
      </c>
      <c r="D520" s="77">
        <v>10120.103999999999</v>
      </c>
      <c r="E520" s="68">
        <v>4985.2</v>
      </c>
      <c r="F520" s="68">
        <v>3017</v>
      </c>
      <c r="G520" s="68">
        <v>16613</v>
      </c>
      <c r="H520" s="120">
        <v>14251.087</v>
      </c>
      <c r="I520" s="171" t="s">
        <v>93</v>
      </c>
    </row>
    <row r="521" spans="1:9" s="9" customFormat="1">
      <c r="A521" s="7">
        <v>496</v>
      </c>
      <c r="B521" s="67" t="s">
        <v>77</v>
      </c>
      <c r="C521" s="68"/>
      <c r="D521" s="68"/>
      <c r="E521" s="68"/>
      <c r="F521" s="68"/>
      <c r="G521" s="68"/>
      <c r="H521" s="70"/>
      <c r="I521" s="171" t="s">
        <v>93</v>
      </c>
    </row>
    <row r="522" spans="1:9" s="9" customFormat="1">
      <c r="A522" s="7">
        <v>497</v>
      </c>
      <c r="B522" s="207" t="s">
        <v>163</v>
      </c>
      <c r="C522" s="208"/>
      <c r="D522" s="208"/>
      <c r="E522" s="208"/>
      <c r="F522" s="208"/>
      <c r="G522" s="208"/>
      <c r="H522" s="209"/>
      <c r="I522" s="99"/>
    </row>
    <row r="523" spans="1:9" s="9" customFormat="1">
      <c r="A523" s="7">
        <v>498</v>
      </c>
      <c r="B523" s="130" t="s">
        <v>164</v>
      </c>
      <c r="C523" s="6">
        <f t="shared" ref="C523:H523" si="162">SUM(C524:C525)</f>
        <v>1450</v>
      </c>
      <c r="D523" s="6">
        <f t="shared" si="162"/>
        <v>1000</v>
      </c>
      <c r="E523" s="6">
        <f t="shared" si="162"/>
        <v>0</v>
      </c>
      <c r="F523" s="6">
        <f t="shared" si="162"/>
        <v>0</v>
      </c>
      <c r="G523" s="6">
        <f t="shared" si="162"/>
        <v>0</v>
      </c>
      <c r="H523" s="6">
        <f t="shared" si="162"/>
        <v>450</v>
      </c>
      <c r="I523" s="171" t="s">
        <v>93</v>
      </c>
    </row>
    <row r="524" spans="1:9" s="9" customFormat="1">
      <c r="A524" s="7">
        <v>499</v>
      </c>
      <c r="B524" s="67" t="s">
        <v>20</v>
      </c>
      <c r="C524" s="68">
        <f t="shared" ref="C524:H524" si="163">SUM(C528,C531,C534,C537)</f>
        <v>0</v>
      </c>
      <c r="D524" s="68">
        <f t="shared" si="163"/>
        <v>0</v>
      </c>
      <c r="E524" s="68">
        <f t="shared" si="163"/>
        <v>0</v>
      </c>
      <c r="F524" s="68">
        <f t="shared" si="163"/>
        <v>0</v>
      </c>
      <c r="G524" s="68">
        <f t="shared" si="163"/>
        <v>0</v>
      </c>
      <c r="H524" s="68">
        <f t="shared" si="163"/>
        <v>0</v>
      </c>
      <c r="I524" s="171" t="s">
        <v>93</v>
      </c>
    </row>
    <row r="525" spans="1:9" s="9" customFormat="1">
      <c r="A525" s="7">
        <v>500</v>
      </c>
      <c r="B525" s="67" t="s">
        <v>21</v>
      </c>
      <c r="C525" s="68">
        <f>SUM(C538,C535,C532,C529)</f>
        <v>1450</v>
      </c>
      <c r="D525" s="68">
        <f t="shared" ref="D525:H525" si="164">SUM(D538,D535,D532,D529)</f>
        <v>1000</v>
      </c>
      <c r="E525" s="68">
        <f t="shared" si="164"/>
        <v>0</v>
      </c>
      <c r="F525" s="68">
        <f t="shared" si="164"/>
        <v>0</v>
      </c>
      <c r="G525" s="68">
        <f t="shared" si="164"/>
        <v>0</v>
      </c>
      <c r="H525" s="68">
        <f t="shared" si="164"/>
        <v>450</v>
      </c>
      <c r="I525" s="21"/>
    </row>
    <row r="526" spans="1:9" s="9" customFormat="1">
      <c r="A526" s="7">
        <v>501</v>
      </c>
      <c r="B526" s="131" t="s">
        <v>250</v>
      </c>
      <c r="C526" s="68"/>
      <c r="D526" s="68"/>
      <c r="E526" s="68"/>
      <c r="F526" s="68"/>
      <c r="G526" s="68"/>
      <c r="H526" s="70"/>
      <c r="I526" s="171"/>
    </row>
    <row r="527" spans="1:9" s="9" customFormat="1">
      <c r="A527" s="7">
        <v>502</v>
      </c>
      <c r="B527" s="123" t="s">
        <v>559</v>
      </c>
      <c r="C527" s="68">
        <f t="shared" ref="C527:H527" si="165">SUM(C529)</f>
        <v>1000</v>
      </c>
      <c r="D527" s="68">
        <f t="shared" si="165"/>
        <v>1000</v>
      </c>
      <c r="E527" s="68">
        <f t="shared" si="165"/>
        <v>0</v>
      </c>
      <c r="F527" s="68">
        <f t="shared" si="165"/>
        <v>0</v>
      </c>
      <c r="G527" s="68">
        <f t="shared" si="165"/>
        <v>0</v>
      </c>
      <c r="H527" s="68">
        <f t="shared" si="165"/>
        <v>0</v>
      </c>
      <c r="I527" s="171"/>
    </row>
    <row r="528" spans="1:9" s="9" customFormat="1">
      <c r="A528" s="7">
        <v>503</v>
      </c>
      <c r="B528" s="103" t="s">
        <v>20</v>
      </c>
      <c r="C528" s="68">
        <f>SUM(D528:H528)</f>
        <v>0</v>
      </c>
      <c r="D528" s="68">
        <v>0</v>
      </c>
      <c r="E528" s="100"/>
      <c r="F528" s="100"/>
      <c r="G528" s="68"/>
      <c r="H528" s="70"/>
      <c r="I528" s="171"/>
    </row>
    <row r="529" spans="1:9" s="9" customFormat="1">
      <c r="A529" s="7">
        <v>504</v>
      </c>
      <c r="B529" s="103" t="s">
        <v>21</v>
      </c>
      <c r="C529" s="68">
        <f>SUM(D529:H529)</f>
        <v>1000</v>
      </c>
      <c r="D529" s="68">
        <v>1000</v>
      </c>
      <c r="E529" s="68"/>
      <c r="F529" s="68"/>
      <c r="G529" s="68"/>
      <c r="H529" s="70"/>
      <c r="I529" s="171"/>
    </row>
    <row r="530" spans="1:9" s="9" customFormat="1">
      <c r="A530" s="7">
        <v>505</v>
      </c>
      <c r="B530" s="123" t="s">
        <v>251</v>
      </c>
      <c r="C530" s="68">
        <f t="shared" ref="C530:C538" si="166">SUM(D530:H530)</f>
        <v>0</v>
      </c>
      <c r="D530" s="68">
        <f t="shared" ref="D530:H530" si="167">SUM(D531:D532)</f>
        <v>0</v>
      </c>
      <c r="E530" s="68">
        <f t="shared" si="167"/>
        <v>0</v>
      </c>
      <c r="F530" s="68">
        <f t="shared" si="167"/>
        <v>0</v>
      </c>
      <c r="G530" s="68">
        <f t="shared" si="167"/>
        <v>0</v>
      </c>
      <c r="H530" s="68">
        <f t="shared" si="167"/>
        <v>0</v>
      </c>
      <c r="I530" s="171"/>
    </row>
    <row r="531" spans="1:9" s="9" customFormat="1">
      <c r="A531" s="7">
        <v>506</v>
      </c>
      <c r="B531" s="103" t="s">
        <v>20</v>
      </c>
      <c r="C531" s="68">
        <f t="shared" si="166"/>
        <v>0</v>
      </c>
      <c r="D531" s="68"/>
      <c r="E531" s="100">
        <v>0</v>
      </c>
      <c r="F531" s="100"/>
      <c r="G531" s="68"/>
      <c r="H531" s="70"/>
      <c r="I531" s="171"/>
    </row>
    <row r="532" spans="1:9" s="9" customFormat="1">
      <c r="A532" s="7">
        <v>507</v>
      </c>
      <c r="B532" s="103" t="s">
        <v>21</v>
      </c>
      <c r="C532" s="68">
        <f t="shared" si="166"/>
        <v>0</v>
      </c>
      <c r="D532" s="68"/>
      <c r="E532" s="68">
        <v>0</v>
      </c>
      <c r="F532" s="68"/>
      <c r="G532" s="68"/>
      <c r="H532" s="70"/>
      <c r="I532" s="171"/>
    </row>
    <row r="533" spans="1:9" s="9" customFormat="1">
      <c r="A533" s="7">
        <v>508</v>
      </c>
      <c r="B533" s="108" t="s">
        <v>252</v>
      </c>
      <c r="C533" s="68">
        <f t="shared" si="166"/>
        <v>0</v>
      </c>
      <c r="D533" s="68">
        <f t="shared" ref="D533:H533" si="168">SUM(D534:D535)</f>
        <v>0</v>
      </c>
      <c r="E533" s="68">
        <f t="shared" si="168"/>
        <v>0</v>
      </c>
      <c r="F533" s="68">
        <f t="shared" si="168"/>
        <v>0</v>
      </c>
      <c r="G533" s="68">
        <f t="shared" si="168"/>
        <v>0</v>
      </c>
      <c r="H533" s="68">
        <f t="shared" si="168"/>
        <v>0</v>
      </c>
      <c r="I533" s="171"/>
    </row>
    <row r="534" spans="1:9" s="9" customFormat="1">
      <c r="A534" s="7">
        <v>509</v>
      </c>
      <c r="B534" s="103" t="s">
        <v>20</v>
      </c>
      <c r="C534" s="68">
        <f t="shared" si="166"/>
        <v>0</v>
      </c>
      <c r="D534" s="68"/>
      <c r="E534" s="68"/>
      <c r="F534" s="68">
        <v>0</v>
      </c>
      <c r="G534" s="68"/>
      <c r="H534" s="70"/>
      <c r="I534" s="171"/>
    </row>
    <row r="535" spans="1:9" s="9" customFormat="1">
      <c r="A535" s="7">
        <v>510</v>
      </c>
      <c r="B535" s="108" t="s">
        <v>21</v>
      </c>
      <c r="C535" s="68">
        <f t="shared" si="166"/>
        <v>0</v>
      </c>
      <c r="D535" s="68"/>
      <c r="E535" s="68"/>
      <c r="F535" s="68">
        <v>0</v>
      </c>
      <c r="G535" s="68"/>
      <c r="H535" s="70"/>
      <c r="I535" s="171"/>
    </row>
    <row r="536" spans="1:9" s="9" customFormat="1" ht="25.5">
      <c r="A536" s="7">
        <v>511</v>
      </c>
      <c r="B536" s="108" t="s">
        <v>314</v>
      </c>
      <c r="C536" s="68">
        <f t="shared" si="166"/>
        <v>450</v>
      </c>
      <c r="D536" s="68">
        <f t="shared" ref="D536:H536" si="169">SUM(D537:D538)</f>
        <v>0</v>
      </c>
      <c r="E536" s="68">
        <f t="shared" si="169"/>
        <v>0</v>
      </c>
      <c r="F536" s="68">
        <f t="shared" si="169"/>
        <v>0</v>
      </c>
      <c r="G536" s="68">
        <f t="shared" si="169"/>
        <v>0</v>
      </c>
      <c r="H536" s="68">
        <f t="shared" si="169"/>
        <v>450</v>
      </c>
      <c r="I536" s="101"/>
    </row>
    <row r="537" spans="1:9" s="9" customFormat="1">
      <c r="A537" s="7">
        <v>512</v>
      </c>
      <c r="B537" s="103" t="s">
        <v>20</v>
      </c>
      <c r="C537" s="68">
        <f t="shared" si="166"/>
        <v>0</v>
      </c>
      <c r="D537" s="68"/>
      <c r="E537" s="68"/>
      <c r="F537" s="68"/>
      <c r="G537" s="68">
        <v>0</v>
      </c>
      <c r="H537" s="70">
        <v>0</v>
      </c>
      <c r="I537" s="101"/>
    </row>
    <row r="538" spans="1:9" s="9" customFormat="1">
      <c r="A538" s="7">
        <v>513</v>
      </c>
      <c r="B538" s="132" t="s">
        <v>21</v>
      </c>
      <c r="C538" s="68">
        <f t="shared" si="166"/>
        <v>450</v>
      </c>
      <c r="D538" s="133"/>
      <c r="E538" s="133"/>
      <c r="F538" s="133"/>
      <c r="G538" s="133">
        <v>0</v>
      </c>
      <c r="H538" s="134">
        <v>450</v>
      </c>
      <c r="I538" s="101"/>
    </row>
    <row r="539" spans="1:9" s="9" customFormat="1">
      <c r="A539" s="7">
        <v>514</v>
      </c>
      <c r="B539" s="230" t="s">
        <v>139</v>
      </c>
      <c r="C539" s="231"/>
      <c r="D539" s="231"/>
      <c r="E539" s="231"/>
      <c r="F539" s="231"/>
      <c r="G539" s="231"/>
      <c r="H539" s="231"/>
      <c r="I539" s="232"/>
    </row>
    <row r="540" spans="1:9" s="9" customFormat="1" ht="25.5">
      <c r="A540" s="7">
        <v>515</v>
      </c>
      <c r="B540" s="73" t="s">
        <v>140</v>
      </c>
      <c r="C540" s="68"/>
      <c r="D540" s="68"/>
      <c r="E540" s="68"/>
      <c r="F540" s="68"/>
      <c r="G540" s="68"/>
      <c r="H540" s="68"/>
      <c r="I540" s="135"/>
    </row>
    <row r="541" spans="1:9" s="9" customFormat="1">
      <c r="A541" s="7">
        <v>516</v>
      </c>
      <c r="B541" s="79" t="s">
        <v>21</v>
      </c>
      <c r="C541" s="77">
        <f t="shared" ref="C541:H541" si="170">SUM(C543)</f>
        <v>184.756</v>
      </c>
      <c r="D541" s="77">
        <f t="shared" si="170"/>
        <v>184.756</v>
      </c>
      <c r="E541" s="77">
        <f t="shared" si="170"/>
        <v>0</v>
      </c>
      <c r="F541" s="77">
        <f t="shared" si="170"/>
        <v>0</v>
      </c>
      <c r="G541" s="77">
        <f t="shared" si="170"/>
        <v>0</v>
      </c>
      <c r="H541" s="77">
        <f t="shared" si="170"/>
        <v>0</v>
      </c>
      <c r="I541" s="101"/>
    </row>
    <row r="542" spans="1:9" s="9" customFormat="1" ht="27.75" customHeight="1">
      <c r="A542" s="7">
        <v>517</v>
      </c>
      <c r="B542" s="79" t="s">
        <v>558</v>
      </c>
      <c r="C542" s="77"/>
      <c r="D542" s="77"/>
      <c r="E542" s="68"/>
      <c r="F542" s="68"/>
      <c r="G542" s="68"/>
      <c r="H542" s="68"/>
      <c r="I542" s="101"/>
    </row>
    <row r="543" spans="1:9" s="9" customFormat="1">
      <c r="A543" s="7">
        <v>518</v>
      </c>
      <c r="B543" s="79" t="s">
        <v>21</v>
      </c>
      <c r="C543" s="77">
        <f>SUM(D543:H543)</f>
        <v>184.756</v>
      </c>
      <c r="D543" s="77">
        <v>184.756</v>
      </c>
      <c r="E543" s="68"/>
      <c r="F543" s="68"/>
      <c r="G543" s="68"/>
      <c r="H543" s="68"/>
      <c r="I543" s="101"/>
    </row>
    <row r="544" spans="1:9" s="9" customFormat="1">
      <c r="A544" s="7">
        <v>519</v>
      </c>
      <c r="B544" s="285" t="s">
        <v>315</v>
      </c>
      <c r="C544" s="286"/>
      <c r="D544" s="286"/>
      <c r="E544" s="286"/>
      <c r="F544" s="286"/>
      <c r="G544" s="286"/>
      <c r="H544" s="287"/>
      <c r="I544" s="101" t="s">
        <v>264</v>
      </c>
    </row>
    <row r="545" spans="1:9" s="9" customFormat="1">
      <c r="A545" s="7">
        <v>520</v>
      </c>
      <c r="B545" s="227" t="s">
        <v>139</v>
      </c>
      <c r="C545" s="228"/>
      <c r="D545" s="228"/>
      <c r="E545" s="228"/>
      <c r="F545" s="228"/>
      <c r="G545" s="228"/>
      <c r="H545" s="229"/>
      <c r="I545" s="99"/>
    </row>
    <row r="546" spans="1:9" s="9" customFormat="1" ht="25.5">
      <c r="A546" s="7">
        <v>521</v>
      </c>
      <c r="B546" s="73" t="s">
        <v>140</v>
      </c>
      <c r="C546" s="6">
        <f t="shared" ref="C546:C557" si="171">SUM(D546:H546)</f>
        <v>1179.9000000000001</v>
      </c>
      <c r="D546" s="6">
        <f>SUM(D547)</f>
        <v>229.9</v>
      </c>
      <c r="E546" s="6">
        <f>SUM(E547)</f>
        <v>250</v>
      </c>
      <c r="F546" s="6">
        <f>SUM(F547)</f>
        <v>350</v>
      </c>
      <c r="G546" s="6">
        <f>SUM(G547)</f>
        <v>350</v>
      </c>
      <c r="H546" s="70"/>
      <c r="I546" s="99"/>
    </row>
    <row r="547" spans="1:9" s="9" customFormat="1">
      <c r="A547" s="7">
        <v>522</v>
      </c>
      <c r="B547" s="67" t="s">
        <v>21</v>
      </c>
      <c r="C547" s="6">
        <f t="shared" si="171"/>
        <v>1179.9000000000001</v>
      </c>
      <c r="D547" s="68">
        <f>D550+D552+D556+D554</f>
        <v>229.9</v>
      </c>
      <c r="E547" s="68">
        <f>E550+E552+E556+E554</f>
        <v>250</v>
      </c>
      <c r="F547" s="68">
        <f>F550+F552+F556+F554</f>
        <v>350</v>
      </c>
      <c r="G547" s="68">
        <f>G550+G552+G556+G554</f>
        <v>350</v>
      </c>
      <c r="H547" s="70"/>
      <c r="I547" s="171" t="s">
        <v>93</v>
      </c>
    </row>
    <row r="548" spans="1:9" s="9" customFormat="1" ht="13.5">
      <c r="A548" s="7">
        <v>523</v>
      </c>
      <c r="B548" s="136" t="s">
        <v>249</v>
      </c>
      <c r="C548" s="6">
        <f t="shared" si="171"/>
        <v>0</v>
      </c>
      <c r="D548" s="68"/>
      <c r="E548" s="68"/>
      <c r="F548" s="68"/>
      <c r="G548" s="68"/>
      <c r="H548" s="70"/>
      <c r="I548" s="99"/>
    </row>
    <row r="549" spans="1:9" s="9" customFormat="1" ht="38.25">
      <c r="A549" s="7">
        <v>524</v>
      </c>
      <c r="B549" s="123" t="s">
        <v>612</v>
      </c>
      <c r="C549" s="6">
        <f t="shared" si="171"/>
        <v>0</v>
      </c>
      <c r="D549" s="68"/>
      <c r="E549" s="68"/>
      <c r="F549" s="68"/>
      <c r="G549" s="68"/>
      <c r="H549" s="70"/>
      <c r="I549" s="99" t="s">
        <v>264</v>
      </c>
    </row>
    <row r="550" spans="1:9" s="9" customFormat="1">
      <c r="A550" s="7">
        <v>525</v>
      </c>
      <c r="B550" s="103" t="s">
        <v>21</v>
      </c>
      <c r="C550" s="6">
        <f t="shared" si="171"/>
        <v>229.9</v>
      </c>
      <c r="D550" s="68">
        <v>229.9</v>
      </c>
      <c r="E550" s="68"/>
      <c r="F550" s="68"/>
      <c r="G550" s="68"/>
      <c r="H550" s="70"/>
      <c r="I550" s="171" t="s">
        <v>93</v>
      </c>
    </row>
    <row r="551" spans="1:9" s="9" customFormat="1" ht="25.5">
      <c r="A551" s="7">
        <v>526</v>
      </c>
      <c r="B551" s="123" t="s">
        <v>617</v>
      </c>
      <c r="C551" s="6">
        <f t="shared" si="171"/>
        <v>0</v>
      </c>
      <c r="D551" s="68"/>
      <c r="E551" s="68"/>
      <c r="F551" s="68"/>
      <c r="G551" s="68"/>
      <c r="H551" s="70"/>
      <c r="I551" s="99" t="s">
        <v>264</v>
      </c>
    </row>
    <row r="552" spans="1:9" s="9" customFormat="1">
      <c r="A552" s="7">
        <v>527</v>
      </c>
      <c r="B552" s="103" t="s">
        <v>21</v>
      </c>
      <c r="C552" s="6">
        <f t="shared" si="171"/>
        <v>250</v>
      </c>
      <c r="D552" s="68"/>
      <c r="E552" s="68">
        <v>250</v>
      </c>
      <c r="F552" s="68"/>
      <c r="G552" s="68"/>
      <c r="H552" s="70"/>
      <c r="I552" s="171" t="s">
        <v>93</v>
      </c>
    </row>
    <row r="553" spans="1:9" s="9" customFormat="1" ht="38.25">
      <c r="A553" s="7">
        <v>528</v>
      </c>
      <c r="B553" s="123" t="s">
        <v>253</v>
      </c>
      <c r="C553" s="6">
        <f t="shared" si="171"/>
        <v>0</v>
      </c>
      <c r="D553" s="68"/>
      <c r="E553" s="68"/>
      <c r="F553" s="68"/>
      <c r="G553" s="68"/>
      <c r="H553" s="70"/>
      <c r="I553" s="99" t="s">
        <v>264</v>
      </c>
    </row>
    <row r="554" spans="1:9" s="9" customFormat="1">
      <c r="A554" s="7">
        <v>529</v>
      </c>
      <c r="B554" s="103" t="s">
        <v>21</v>
      </c>
      <c r="C554" s="6">
        <f t="shared" si="171"/>
        <v>350</v>
      </c>
      <c r="D554" s="68"/>
      <c r="E554" s="68"/>
      <c r="F554" s="68">
        <v>350</v>
      </c>
      <c r="G554" s="68"/>
      <c r="H554" s="70"/>
      <c r="I554" s="171" t="s">
        <v>93</v>
      </c>
    </row>
    <row r="555" spans="1:9" s="9" customFormat="1" ht="38.25">
      <c r="A555" s="7">
        <v>530</v>
      </c>
      <c r="B555" s="123" t="s">
        <v>254</v>
      </c>
      <c r="C555" s="6">
        <f t="shared" si="171"/>
        <v>0</v>
      </c>
      <c r="D555" s="60"/>
      <c r="E555" s="60"/>
      <c r="F555" s="60"/>
      <c r="G555" s="60"/>
      <c r="H555" s="61"/>
      <c r="I555" s="77" t="s">
        <v>264</v>
      </c>
    </row>
    <row r="556" spans="1:9" s="9" customFormat="1">
      <c r="A556" s="7">
        <v>531</v>
      </c>
      <c r="B556" s="103" t="s">
        <v>21</v>
      </c>
      <c r="C556" s="6">
        <f t="shared" si="171"/>
        <v>350</v>
      </c>
      <c r="D556" s="68"/>
      <c r="E556" s="68"/>
      <c r="F556" s="68"/>
      <c r="G556" s="68">
        <v>350</v>
      </c>
      <c r="H556" s="70"/>
      <c r="I556" s="171" t="s">
        <v>93</v>
      </c>
    </row>
    <row r="557" spans="1:9" s="9" customFormat="1">
      <c r="A557" s="7">
        <v>532</v>
      </c>
      <c r="B557" s="103"/>
      <c r="C557" s="6">
        <f t="shared" si="171"/>
        <v>0</v>
      </c>
      <c r="D557" s="68"/>
      <c r="E557" s="68"/>
      <c r="F557" s="68"/>
      <c r="G557" s="68"/>
      <c r="H557" s="70"/>
      <c r="I557" s="101"/>
    </row>
    <row r="558" spans="1:9" s="9" customFormat="1" ht="31.5" customHeight="1">
      <c r="A558" s="7">
        <v>533</v>
      </c>
      <c r="B558" s="66" t="s">
        <v>316</v>
      </c>
      <c r="C558" s="6">
        <f>SUM(D558:H558)</f>
        <v>2526.6</v>
      </c>
      <c r="D558" s="6">
        <f t="shared" ref="D558:H558" si="172">SUM(D559:D560)</f>
        <v>0</v>
      </c>
      <c r="E558" s="6">
        <f t="shared" si="172"/>
        <v>0</v>
      </c>
      <c r="F558" s="6">
        <f t="shared" si="172"/>
        <v>0</v>
      </c>
      <c r="G558" s="6">
        <f t="shared" si="172"/>
        <v>0</v>
      </c>
      <c r="H558" s="6">
        <f t="shared" si="172"/>
        <v>2526.6</v>
      </c>
      <c r="I558" s="99" t="s">
        <v>265</v>
      </c>
    </row>
    <row r="559" spans="1:9" s="9" customFormat="1">
      <c r="A559" s="7">
        <v>534</v>
      </c>
      <c r="B559" s="67" t="s">
        <v>20</v>
      </c>
      <c r="C559" s="6">
        <f t="shared" ref="C559:C560" si="173">SUM(D559:H559)</f>
        <v>0</v>
      </c>
      <c r="D559" s="68">
        <f t="shared" ref="D559:H559" si="174">SUM(D563)</f>
        <v>0</v>
      </c>
      <c r="E559" s="68">
        <f t="shared" si="174"/>
        <v>0</v>
      </c>
      <c r="F559" s="68">
        <f t="shared" si="174"/>
        <v>0</v>
      </c>
      <c r="G559" s="68">
        <f t="shared" si="174"/>
        <v>0</v>
      </c>
      <c r="H559" s="68">
        <f t="shared" si="174"/>
        <v>0</v>
      </c>
      <c r="I559" s="171" t="s">
        <v>93</v>
      </c>
    </row>
    <row r="560" spans="1:9" s="9" customFormat="1">
      <c r="A560" s="7">
        <v>535</v>
      </c>
      <c r="B560" s="67" t="s">
        <v>21</v>
      </c>
      <c r="C560" s="6">
        <f t="shared" si="173"/>
        <v>2526.6</v>
      </c>
      <c r="D560" s="68">
        <f>SUM(D564)</f>
        <v>0</v>
      </c>
      <c r="E560" s="68">
        <f t="shared" ref="E560:H560" si="175">SUM(E564)</f>
        <v>0</v>
      </c>
      <c r="F560" s="68">
        <f t="shared" si="175"/>
        <v>0</v>
      </c>
      <c r="G560" s="68">
        <f t="shared" si="175"/>
        <v>0</v>
      </c>
      <c r="H560" s="68">
        <f t="shared" si="175"/>
        <v>2526.6</v>
      </c>
      <c r="I560" s="171" t="s">
        <v>93</v>
      </c>
    </row>
    <row r="561" spans="1:9" s="9" customFormat="1">
      <c r="A561" s="7">
        <v>536</v>
      </c>
      <c r="B561" s="207" t="s">
        <v>135</v>
      </c>
      <c r="C561" s="208"/>
      <c r="D561" s="208"/>
      <c r="E561" s="208"/>
      <c r="F561" s="208"/>
      <c r="G561" s="208"/>
      <c r="H561" s="209"/>
      <c r="I561" s="99"/>
    </row>
    <row r="562" spans="1:9" s="9" customFormat="1" ht="25.5">
      <c r="A562" s="7">
        <v>537</v>
      </c>
      <c r="B562" s="73" t="s">
        <v>136</v>
      </c>
      <c r="C562" s="6">
        <f t="shared" ref="C562:H562" si="176">SUM(C563:C564)</f>
        <v>2526.6</v>
      </c>
      <c r="D562" s="6">
        <f t="shared" si="176"/>
        <v>0</v>
      </c>
      <c r="E562" s="6">
        <f t="shared" si="176"/>
        <v>0</v>
      </c>
      <c r="F562" s="6">
        <f t="shared" si="176"/>
        <v>0</v>
      </c>
      <c r="G562" s="6">
        <f t="shared" si="176"/>
        <v>0</v>
      </c>
      <c r="H562" s="6">
        <f t="shared" si="176"/>
        <v>2526.6</v>
      </c>
      <c r="I562" s="99" t="s">
        <v>265</v>
      </c>
    </row>
    <row r="563" spans="1:9" s="9" customFormat="1">
      <c r="A563" s="7">
        <v>538</v>
      </c>
      <c r="B563" s="67" t="s">
        <v>20</v>
      </c>
      <c r="C563" s="68">
        <f t="shared" ref="C563:H563" si="177">SUM(C567)</f>
        <v>0</v>
      </c>
      <c r="D563" s="68">
        <f t="shared" si="177"/>
        <v>0</v>
      </c>
      <c r="E563" s="68">
        <f t="shared" si="177"/>
        <v>0</v>
      </c>
      <c r="F563" s="68">
        <f t="shared" si="177"/>
        <v>0</v>
      </c>
      <c r="G563" s="68">
        <f t="shared" si="177"/>
        <v>0</v>
      </c>
      <c r="H563" s="68">
        <f t="shared" si="177"/>
        <v>0</v>
      </c>
      <c r="I563" s="171" t="s">
        <v>93</v>
      </c>
    </row>
    <row r="564" spans="1:9" s="9" customFormat="1">
      <c r="A564" s="7">
        <v>539</v>
      </c>
      <c r="B564" s="67" t="s">
        <v>21</v>
      </c>
      <c r="C564" s="68">
        <f>SUM(D564:H564)</f>
        <v>2526.6</v>
      </c>
      <c r="D564" s="68">
        <f>SUM(D568)</f>
        <v>0</v>
      </c>
      <c r="E564" s="68">
        <f t="shared" ref="E564:H564" si="178">SUM(E568)</f>
        <v>0</v>
      </c>
      <c r="F564" s="68">
        <f t="shared" si="178"/>
        <v>0</v>
      </c>
      <c r="G564" s="68">
        <f t="shared" si="178"/>
        <v>0</v>
      </c>
      <c r="H564" s="68">
        <f t="shared" si="178"/>
        <v>2526.6</v>
      </c>
      <c r="I564" s="171" t="s">
        <v>93</v>
      </c>
    </row>
    <row r="565" spans="1:9" s="9" customFormat="1">
      <c r="A565" s="7">
        <v>540</v>
      </c>
      <c r="B565" s="207" t="s">
        <v>137</v>
      </c>
      <c r="C565" s="208"/>
      <c r="D565" s="208"/>
      <c r="E565" s="208"/>
      <c r="F565" s="208"/>
      <c r="G565" s="208"/>
      <c r="H565" s="209"/>
      <c r="I565" s="99"/>
    </row>
    <row r="566" spans="1:9" s="9" customFormat="1" ht="25.5">
      <c r="A566" s="7">
        <v>541</v>
      </c>
      <c r="B566" s="75" t="s">
        <v>138</v>
      </c>
      <c r="C566" s="6">
        <f t="shared" ref="C566:H566" si="179">C567+C568</f>
        <v>2526.6</v>
      </c>
      <c r="D566" s="6">
        <f t="shared" si="179"/>
        <v>0</v>
      </c>
      <c r="E566" s="6">
        <f t="shared" si="179"/>
        <v>0</v>
      </c>
      <c r="F566" s="6">
        <f t="shared" si="179"/>
        <v>0</v>
      </c>
      <c r="G566" s="6">
        <f t="shared" si="179"/>
        <v>0</v>
      </c>
      <c r="H566" s="6">
        <f t="shared" si="179"/>
        <v>2526.6</v>
      </c>
      <c r="I566" s="99" t="s">
        <v>265</v>
      </c>
    </row>
    <row r="567" spans="1:9" s="9" customFormat="1">
      <c r="A567" s="7">
        <v>542</v>
      </c>
      <c r="B567" s="76" t="s">
        <v>20</v>
      </c>
      <c r="C567" s="68">
        <f>SUM(D567:H567)</f>
        <v>0</v>
      </c>
      <c r="D567" s="68">
        <v>0</v>
      </c>
      <c r="E567" s="68">
        <v>0</v>
      </c>
      <c r="F567" s="68">
        <v>0</v>
      </c>
      <c r="G567" s="68">
        <v>0</v>
      </c>
      <c r="H567" s="70">
        <v>0</v>
      </c>
      <c r="I567" s="171" t="s">
        <v>93</v>
      </c>
    </row>
    <row r="568" spans="1:9" s="9" customFormat="1">
      <c r="A568" s="7">
        <v>543</v>
      </c>
      <c r="B568" s="76" t="s">
        <v>21</v>
      </c>
      <c r="C568" s="68">
        <f>SUM(D568:H568)</f>
        <v>2526.6</v>
      </c>
      <c r="D568" s="68">
        <v>0</v>
      </c>
      <c r="E568" s="68">
        <v>0</v>
      </c>
      <c r="F568" s="68">
        <v>0</v>
      </c>
      <c r="G568" s="68">
        <v>0</v>
      </c>
      <c r="H568" s="70">
        <f>H580+H583</f>
        <v>2526.6</v>
      </c>
      <c r="I568" s="171" t="s">
        <v>93</v>
      </c>
    </row>
    <row r="569" spans="1:9" s="9" customFormat="1">
      <c r="A569" s="7">
        <v>544</v>
      </c>
      <c r="B569" s="76"/>
      <c r="C569" s="68">
        <f t="shared" ref="C569:C587" si="180">SUM(D569:H569)</f>
        <v>0</v>
      </c>
      <c r="D569" s="68"/>
      <c r="E569" s="68"/>
      <c r="F569" s="68"/>
      <c r="G569" s="68"/>
      <c r="H569" s="70"/>
      <c r="I569" s="99"/>
    </row>
    <row r="570" spans="1:9" s="9" customFormat="1" ht="63.75" hidden="1">
      <c r="A570" s="7">
        <v>545</v>
      </c>
      <c r="B570" s="123" t="s">
        <v>255</v>
      </c>
      <c r="C570" s="68">
        <f t="shared" si="180"/>
        <v>180</v>
      </c>
      <c r="D570" s="68"/>
      <c r="E570" s="68">
        <v>180</v>
      </c>
      <c r="F570" s="68"/>
      <c r="G570" s="68"/>
      <c r="H570" s="70"/>
      <c r="I570" s="99"/>
    </row>
    <row r="571" spans="1:9" s="9" customFormat="1" hidden="1">
      <c r="A571" s="7">
        <v>546</v>
      </c>
      <c r="B571" s="103" t="s">
        <v>21</v>
      </c>
      <c r="C571" s="68">
        <f t="shared" si="180"/>
        <v>180</v>
      </c>
      <c r="D571" s="68"/>
      <c r="E571" s="68">
        <v>180</v>
      </c>
      <c r="F571" s="68"/>
      <c r="G571" s="68"/>
      <c r="H571" s="70"/>
      <c r="I571" s="101"/>
    </row>
    <row r="572" spans="1:9" s="9" customFormat="1" ht="25.5" hidden="1">
      <c r="A572" s="7">
        <v>547</v>
      </c>
      <c r="B572" s="122" t="s">
        <v>256</v>
      </c>
      <c r="C572" s="68">
        <f t="shared" si="180"/>
        <v>16728.599999999999</v>
      </c>
      <c r="D572" s="68"/>
      <c r="E572" s="68"/>
      <c r="F572" s="68">
        <v>16728.599999999999</v>
      </c>
      <c r="G572" s="68"/>
      <c r="H572" s="70"/>
      <c r="I572" s="99"/>
    </row>
    <row r="573" spans="1:9" s="9" customFormat="1" hidden="1">
      <c r="A573" s="7">
        <v>548</v>
      </c>
      <c r="B573" s="103" t="s">
        <v>20</v>
      </c>
      <c r="C573" s="68">
        <f t="shared" si="180"/>
        <v>15892.1</v>
      </c>
      <c r="D573" s="68"/>
      <c r="E573" s="100"/>
      <c r="F573" s="100">
        <v>15892.1</v>
      </c>
      <c r="G573" s="68"/>
      <c r="H573" s="70"/>
      <c r="I573" s="101"/>
    </row>
    <row r="574" spans="1:9" s="9" customFormat="1" hidden="1">
      <c r="A574" s="7">
        <v>549</v>
      </c>
      <c r="B574" s="103" t="s">
        <v>21</v>
      </c>
      <c r="C574" s="68">
        <f t="shared" si="180"/>
        <v>836.5</v>
      </c>
      <c r="D574" s="68"/>
      <c r="E574" s="68"/>
      <c r="F574" s="68">
        <v>836.5</v>
      </c>
      <c r="G574" s="68"/>
      <c r="H574" s="70"/>
      <c r="I574" s="101"/>
    </row>
    <row r="575" spans="1:9" s="9" customFormat="1" ht="25.5" hidden="1">
      <c r="A575" s="7">
        <v>550</v>
      </c>
      <c r="B575" s="122" t="s">
        <v>257</v>
      </c>
      <c r="C575" s="68">
        <f t="shared" si="180"/>
        <v>17648.7</v>
      </c>
      <c r="D575" s="68"/>
      <c r="E575" s="68"/>
      <c r="F575" s="68"/>
      <c r="G575" s="68">
        <v>17648.7</v>
      </c>
      <c r="H575" s="70"/>
      <c r="I575" s="99"/>
    </row>
    <row r="576" spans="1:9" s="9" customFormat="1" hidden="1">
      <c r="A576" s="7">
        <v>551</v>
      </c>
      <c r="B576" s="103" t="s">
        <v>20</v>
      </c>
      <c r="C576" s="68">
        <f t="shared" si="180"/>
        <v>16766.3</v>
      </c>
      <c r="D576" s="68"/>
      <c r="E576" s="100"/>
      <c r="F576" s="100"/>
      <c r="G576" s="68">
        <v>16766.3</v>
      </c>
      <c r="H576" s="70"/>
      <c r="I576" s="101"/>
    </row>
    <row r="577" spans="1:9" s="9" customFormat="1" hidden="1">
      <c r="A577" s="7">
        <v>552</v>
      </c>
      <c r="B577" s="103" t="s">
        <v>21</v>
      </c>
      <c r="C577" s="68">
        <f t="shared" si="180"/>
        <v>882.4</v>
      </c>
      <c r="D577" s="68"/>
      <c r="E577" s="68"/>
      <c r="F577" s="68"/>
      <c r="G577" s="68">
        <v>882.4</v>
      </c>
      <c r="H577" s="70"/>
      <c r="I577" s="101"/>
    </row>
    <row r="578" spans="1:9" s="9" customFormat="1" ht="25.5" hidden="1">
      <c r="A578" s="7">
        <v>553</v>
      </c>
      <c r="B578" s="122" t="s">
        <v>258</v>
      </c>
      <c r="C578" s="68">
        <f t="shared" si="180"/>
        <v>18531.099999999999</v>
      </c>
      <c r="D578" s="68"/>
      <c r="E578" s="68"/>
      <c r="F578" s="68"/>
      <c r="G578" s="68"/>
      <c r="H578" s="70">
        <v>18531.099999999999</v>
      </c>
      <c r="I578" s="99"/>
    </row>
    <row r="579" spans="1:9" s="9" customFormat="1" hidden="1">
      <c r="A579" s="7">
        <v>554</v>
      </c>
      <c r="B579" s="103" t="s">
        <v>20</v>
      </c>
      <c r="C579" s="68">
        <f t="shared" si="180"/>
        <v>17604.5</v>
      </c>
      <c r="D579" s="68"/>
      <c r="E579" s="100"/>
      <c r="F579" s="100"/>
      <c r="G579" s="68"/>
      <c r="H579" s="70">
        <v>17604.5</v>
      </c>
      <c r="I579" s="101"/>
    </row>
    <row r="580" spans="1:9" s="9" customFormat="1" hidden="1">
      <c r="A580" s="7">
        <v>555</v>
      </c>
      <c r="B580" s="103" t="s">
        <v>21</v>
      </c>
      <c r="C580" s="68">
        <f t="shared" si="180"/>
        <v>926.6</v>
      </c>
      <c r="D580" s="68"/>
      <c r="E580" s="68"/>
      <c r="F580" s="68"/>
      <c r="G580" s="68"/>
      <c r="H580" s="70">
        <v>926.6</v>
      </c>
      <c r="I580" s="101"/>
    </row>
    <row r="581" spans="1:9" s="9" customFormat="1" ht="38.25" hidden="1">
      <c r="A581" s="7">
        <v>556</v>
      </c>
      <c r="B581" s="108" t="s">
        <v>259</v>
      </c>
      <c r="C581" s="68">
        <f t="shared" si="180"/>
        <v>129070.6</v>
      </c>
      <c r="D581" s="68">
        <v>28470.6</v>
      </c>
      <c r="E581" s="68">
        <v>18500</v>
      </c>
      <c r="F581" s="68">
        <v>22800</v>
      </c>
      <c r="G581" s="68">
        <v>27300</v>
      </c>
      <c r="H581" s="70">
        <v>32000</v>
      </c>
      <c r="I581" s="101"/>
    </row>
    <row r="582" spans="1:9" s="9" customFormat="1" hidden="1">
      <c r="A582" s="7">
        <v>557</v>
      </c>
      <c r="B582" s="103" t="s">
        <v>20</v>
      </c>
      <c r="C582" s="68">
        <f t="shared" si="180"/>
        <v>123185</v>
      </c>
      <c r="D582" s="68">
        <v>27615</v>
      </c>
      <c r="E582" s="100">
        <v>17575</v>
      </c>
      <c r="F582" s="100">
        <v>21660</v>
      </c>
      <c r="G582" s="68">
        <v>25935</v>
      </c>
      <c r="H582" s="70">
        <v>30400</v>
      </c>
      <c r="I582" s="101"/>
    </row>
    <row r="583" spans="1:9" s="9" customFormat="1" hidden="1">
      <c r="A583" s="7">
        <v>558</v>
      </c>
      <c r="B583" s="103" t="s">
        <v>21</v>
      </c>
      <c r="C583" s="68">
        <f t="shared" si="180"/>
        <v>5885.6</v>
      </c>
      <c r="D583" s="68">
        <v>855.6</v>
      </c>
      <c r="E583" s="68">
        <v>925</v>
      </c>
      <c r="F583" s="68">
        <v>1140</v>
      </c>
      <c r="G583" s="68">
        <v>1365</v>
      </c>
      <c r="H583" s="70">
        <v>1600</v>
      </c>
      <c r="I583" s="101"/>
    </row>
    <row r="584" spans="1:9" s="9" customFormat="1" ht="13.5">
      <c r="A584" s="7">
        <v>545</v>
      </c>
      <c r="B584" s="66" t="s">
        <v>317</v>
      </c>
      <c r="C584" s="68">
        <f t="shared" si="180"/>
        <v>57700.522999999994</v>
      </c>
      <c r="D584" s="82">
        <f t="shared" ref="D584:H584" si="181">SUM(D585:D587)</f>
        <v>1545.223</v>
      </c>
      <c r="E584" s="82">
        <f t="shared" si="181"/>
        <v>36031.699999999997</v>
      </c>
      <c r="F584" s="82">
        <f t="shared" si="181"/>
        <v>3863.6</v>
      </c>
      <c r="G584" s="82">
        <f t="shared" si="181"/>
        <v>6700</v>
      </c>
      <c r="H584" s="82">
        <f t="shared" si="181"/>
        <v>9560</v>
      </c>
      <c r="I584" s="171" t="s">
        <v>93</v>
      </c>
    </row>
    <row r="585" spans="1:9" s="9" customFormat="1">
      <c r="A585" s="7">
        <v>546</v>
      </c>
      <c r="B585" s="67" t="s">
        <v>20</v>
      </c>
      <c r="C585" s="68">
        <f>SUM(D585:H585)</f>
        <v>0</v>
      </c>
      <c r="D585" s="85">
        <f t="shared" ref="D585:H585" si="182">SUM(D590)</f>
        <v>0</v>
      </c>
      <c r="E585" s="85">
        <f t="shared" si="182"/>
        <v>0</v>
      </c>
      <c r="F585" s="85">
        <f t="shared" si="182"/>
        <v>0</v>
      </c>
      <c r="G585" s="85">
        <f t="shared" si="182"/>
        <v>0</v>
      </c>
      <c r="H585" s="85">
        <f t="shared" si="182"/>
        <v>0</v>
      </c>
      <c r="I585" s="171" t="s">
        <v>93</v>
      </c>
    </row>
    <row r="586" spans="1:9" s="9" customFormat="1">
      <c r="A586" s="7">
        <v>547</v>
      </c>
      <c r="B586" s="67" t="s">
        <v>21</v>
      </c>
      <c r="C586" s="68">
        <f t="shared" si="180"/>
        <v>23933.823</v>
      </c>
      <c r="D586" s="85">
        <v>1545.223</v>
      </c>
      <c r="E586" s="85">
        <f t="shared" ref="E586:G586" si="183">SUM(E591)</f>
        <v>2265</v>
      </c>
      <c r="F586" s="85">
        <f t="shared" si="183"/>
        <v>3863.6</v>
      </c>
      <c r="G586" s="85">
        <f t="shared" si="183"/>
        <v>6700</v>
      </c>
      <c r="H586" s="85">
        <v>9560</v>
      </c>
      <c r="I586" s="171" t="s">
        <v>93</v>
      </c>
    </row>
    <row r="587" spans="1:9" s="9" customFormat="1">
      <c r="A587" s="7">
        <v>548</v>
      </c>
      <c r="B587" s="67" t="s">
        <v>77</v>
      </c>
      <c r="C587" s="68">
        <f t="shared" si="180"/>
        <v>33766.699999999997</v>
      </c>
      <c r="D587" s="85"/>
      <c r="E587" s="85">
        <v>33766.699999999997</v>
      </c>
      <c r="F587" s="85"/>
      <c r="G587" s="85"/>
      <c r="H587" s="127"/>
      <c r="I587" s="171" t="s">
        <v>93</v>
      </c>
    </row>
    <row r="588" spans="1:9" s="9" customFormat="1">
      <c r="A588" s="7">
        <v>549</v>
      </c>
      <c r="B588" s="207" t="s">
        <v>135</v>
      </c>
      <c r="C588" s="208"/>
      <c r="D588" s="208"/>
      <c r="E588" s="208"/>
      <c r="F588" s="208"/>
      <c r="G588" s="208"/>
      <c r="H588" s="209"/>
      <c r="I588" s="99"/>
    </row>
    <row r="589" spans="1:9" s="9" customFormat="1" ht="25.5">
      <c r="A589" s="7">
        <v>550</v>
      </c>
      <c r="B589" s="73" t="s">
        <v>136</v>
      </c>
      <c r="C589" s="82">
        <f t="shared" ref="C589:H589" si="184">SUM(C590:C592)</f>
        <v>67000.51999999999</v>
      </c>
      <c r="D589" s="82">
        <f t="shared" si="184"/>
        <v>1545.22</v>
      </c>
      <c r="E589" s="82">
        <f t="shared" si="184"/>
        <v>36031.699999999997</v>
      </c>
      <c r="F589" s="82">
        <f t="shared" si="184"/>
        <v>3863.6</v>
      </c>
      <c r="G589" s="82">
        <f t="shared" si="184"/>
        <v>6700</v>
      </c>
      <c r="H589" s="82">
        <f t="shared" si="184"/>
        <v>18860</v>
      </c>
      <c r="I589" s="99" t="s">
        <v>621</v>
      </c>
    </row>
    <row r="590" spans="1:9" s="9" customFormat="1">
      <c r="A590" s="7">
        <v>551</v>
      </c>
      <c r="B590" s="67" t="s">
        <v>20</v>
      </c>
      <c r="C590" s="85">
        <f>SUM(D590:H590)</f>
        <v>0</v>
      </c>
      <c r="D590" s="85">
        <v>0</v>
      </c>
      <c r="E590" s="137">
        <v>0</v>
      </c>
      <c r="F590" s="137">
        <v>0</v>
      </c>
      <c r="G590" s="85">
        <v>0</v>
      </c>
      <c r="H590" s="127">
        <v>0</v>
      </c>
      <c r="I590" s="171" t="s">
        <v>93</v>
      </c>
    </row>
    <row r="591" spans="1:9" s="9" customFormat="1">
      <c r="A591" s="7">
        <v>552</v>
      </c>
      <c r="B591" s="67" t="s">
        <v>21</v>
      </c>
      <c r="C591" s="85">
        <f>SUM(D591:H591)</f>
        <v>33233.82</v>
      </c>
      <c r="D591" s="85">
        <v>1545.22</v>
      </c>
      <c r="E591" s="85">
        <v>2265</v>
      </c>
      <c r="F591" s="85">
        <v>3863.6</v>
      </c>
      <c r="G591" s="85">
        <v>6700</v>
      </c>
      <c r="H591" s="127">
        <v>18860</v>
      </c>
      <c r="I591" s="171" t="s">
        <v>93</v>
      </c>
    </row>
    <row r="592" spans="1:9" s="9" customFormat="1">
      <c r="A592" s="7">
        <v>553</v>
      </c>
      <c r="B592" s="67" t="s">
        <v>77</v>
      </c>
      <c r="C592" s="85">
        <f>SUM(D592:H592)</f>
        <v>33766.699999999997</v>
      </c>
      <c r="D592" s="85"/>
      <c r="E592" s="85">
        <v>33766.699999999997</v>
      </c>
      <c r="F592" s="85"/>
      <c r="G592" s="85"/>
      <c r="H592" s="127"/>
      <c r="I592" s="171" t="s">
        <v>93</v>
      </c>
    </row>
    <row r="593" spans="1:9" s="9" customFormat="1" hidden="1">
      <c r="A593" s="7">
        <v>554</v>
      </c>
      <c r="B593" s="207" t="s">
        <v>137</v>
      </c>
      <c r="C593" s="208"/>
      <c r="D593" s="208"/>
      <c r="E593" s="208"/>
      <c r="F593" s="208"/>
      <c r="G593" s="208"/>
      <c r="H593" s="209"/>
      <c r="I593" s="99"/>
    </row>
    <row r="594" spans="1:9" s="9" customFormat="1" ht="25.5" hidden="1">
      <c r="A594" s="7">
        <v>555</v>
      </c>
      <c r="B594" s="75" t="s">
        <v>138</v>
      </c>
      <c r="C594" s="6"/>
      <c r="D594" s="6"/>
      <c r="E594" s="6"/>
      <c r="F594" s="6"/>
      <c r="G594" s="6"/>
      <c r="H594" s="6"/>
      <c r="I594" s="99"/>
    </row>
    <row r="595" spans="1:9" s="9" customFormat="1" hidden="1">
      <c r="A595" s="7">
        <v>556</v>
      </c>
      <c r="B595" s="76" t="s">
        <v>20</v>
      </c>
      <c r="C595" s="68">
        <f t="shared" ref="C595:H595" si="185">SUM(C599,C607,C610,C620,C625,C633,C638,C643,C646,C648,C653,C658,C668,C673,C686+C663)</f>
        <v>347405.89999999997</v>
      </c>
      <c r="D595" s="68">
        <f t="shared" si="185"/>
        <v>18264</v>
      </c>
      <c r="E595" s="68">
        <f t="shared" si="185"/>
        <v>90309.3</v>
      </c>
      <c r="F595" s="68">
        <f t="shared" si="185"/>
        <v>91092.599999999991</v>
      </c>
      <c r="G595" s="68">
        <f t="shared" si="185"/>
        <v>300</v>
      </c>
      <c r="H595" s="68">
        <f t="shared" si="185"/>
        <v>147440</v>
      </c>
      <c r="I595" s="99"/>
    </row>
    <row r="596" spans="1:9" s="9" customFormat="1" hidden="1">
      <c r="A596" s="7">
        <v>557</v>
      </c>
      <c r="B596" s="76" t="s">
        <v>21</v>
      </c>
      <c r="C596" s="68">
        <f t="shared" ref="C596:H596" si="186">SUM(C605,C608,C611,C613,C615,C617,C621,C623,C626,C628,C630,C634+C636,C639,C641,C644,C649,C651,C654,C656,C659,C661,C664,C666,C669,C671,C674,C676,C678,C682+C680,C684+C687+C689+C691)</f>
        <v>31736.43</v>
      </c>
      <c r="D596" s="68">
        <f t="shared" si="186"/>
        <v>1226.43</v>
      </c>
      <c r="E596" s="68">
        <f t="shared" si="186"/>
        <v>1168.5999999999999</v>
      </c>
      <c r="F596" s="68">
        <f t="shared" si="186"/>
        <v>4581.3999999999996</v>
      </c>
      <c r="G596" s="68">
        <f t="shared" si="186"/>
        <v>5900</v>
      </c>
      <c r="H596" s="68">
        <f t="shared" si="186"/>
        <v>18860</v>
      </c>
      <c r="I596" s="99"/>
    </row>
    <row r="597" spans="1:9" s="9" customFormat="1" hidden="1">
      <c r="A597" s="7">
        <v>558</v>
      </c>
      <c r="B597" s="67" t="s">
        <v>77</v>
      </c>
      <c r="C597" s="68">
        <f t="shared" ref="C597:H597" si="187">SUM(C601,C603+C618+C631)</f>
        <v>33766.699999999997</v>
      </c>
      <c r="D597" s="68">
        <f t="shared" si="187"/>
        <v>0</v>
      </c>
      <c r="E597" s="68">
        <f t="shared" si="187"/>
        <v>33766.699999999997</v>
      </c>
      <c r="F597" s="68">
        <f t="shared" si="187"/>
        <v>0</v>
      </c>
      <c r="G597" s="68">
        <f t="shared" si="187"/>
        <v>0</v>
      </c>
      <c r="H597" s="68">
        <f t="shared" si="187"/>
        <v>0</v>
      </c>
      <c r="I597" s="99"/>
    </row>
    <row r="598" spans="1:9" s="9" customFormat="1" ht="102" hidden="1">
      <c r="A598" s="7">
        <v>559</v>
      </c>
      <c r="B598" s="124" t="s">
        <v>267</v>
      </c>
      <c r="C598" s="85">
        <f>D598+E598+F598+G598+H598</f>
        <v>129889.9</v>
      </c>
      <c r="D598" s="85"/>
      <c r="E598" s="85">
        <v>58990.5</v>
      </c>
      <c r="F598" s="85">
        <v>70899.399999999994</v>
      </c>
      <c r="G598" s="85"/>
      <c r="H598" s="127"/>
      <c r="I598" s="99"/>
    </row>
    <row r="599" spans="1:9" s="9" customFormat="1" hidden="1">
      <c r="A599" s="7">
        <v>560</v>
      </c>
      <c r="B599" s="103" t="s">
        <v>20</v>
      </c>
      <c r="C599" s="68">
        <v>129889.9</v>
      </c>
      <c r="D599" s="68"/>
      <c r="E599" s="100">
        <v>58990.5</v>
      </c>
      <c r="F599" s="100">
        <v>70899.399999999994</v>
      </c>
      <c r="G599" s="68"/>
      <c r="H599" s="70"/>
      <c r="I599" s="101"/>
    </row>
    <row r="600" spans="1:9" s="9" customFormat="1" ht="25.5" hidden="1">
      <c r="A600" s="7">
        <v>561</v>
      </c>
      <c r="B600" s="122" t="s">
        <v>268</v>
      </c>
      <c r="C600" s="85">
        <v>13987</v>
      </c>
      <c r="D600" s="85"/>
      <c r="E600" s="85">
        <v>13987</v>
      </c>
      <c r="F600" s="85"/>
      <c r="G600" s="85"/>
      <c r="H600" s="127"/>
      <c r="I600" s="99"/>
    </row>
    <row r="601" spans="1:9" s="9" customFormat="1" hidden="1">
      <c r="A601" s="7">
        <v>562</v>
      </c>
      <c r="B601" s="103" t="s">
        <v>77</v>
      </c>
      <c r="C601" s="68">
        <v>13987</v>
      </c>
      <c r="D601" s="68"/>
      <c r="E601" s="68">
        <v>13987</v>
      </c>
      <c r="F601" s="68"/>
      <c r="G601" s="68"/>
      <c r="H601" s="70"/>
      <c r="I601" s="101"/>
    </row>
    <row r="602" spans="1:9" s="9" customFormat="1" ht="25.5" hidden="1">
      <c r="A602" s="7">
        <v>563</v>
      </c>
      <c r="B602" s="122" t="s">
        <v>269</v>
      </c>
      <c r="C602" s="85">
        <v>17188</v>
      </c>
      <c r="D602" s="85"/>
      <c r="E602" s="85">
        <v>17188</v>
      </c>
      <c r="F602" s="85"/>
      <c r="G602" s="85"/>
      <c r="H602" s="127"/>
      <c r="I602" s="99"/>
    </row>
    <row r="603" spans="1:9" s="9" customFormat="1" hidden="1">
      <c r="A603" s="7">
        <v>564</v>
      </c>
      <c r="B603" s="103" t="s">
        <v>77</v>
      </c>
      <c r="C603" s="68">
        <v>17188</v>
      </c>
      <c r="D603" s="68"/>
      <c r="E603" s="68">
        <v>17188</v>
      </c>
      <c r="F603" s="68"/>
      <c r="G603" s="68"/>
      <c r="H603" s="70"/>
      <c r="I603" s="101"/>
    </row>
    <row r="604" spans="1:9" s="9" customFormat="1" ht="38.25" hidden="1">
      <c r="A604" s="7">
        <v>565</v>
      </c>
      <c r="B604" s="138" t="s">
        <v>270</v>
      </c>
      <c r="C604" s="68">
        <v>361.44</v>
      </c>
      <c r="D604" s="68">
        <v>361.44</v>
      </c>
      <c r="E604" s="68"/>
      <c r="F604" s="68"/>
      <c r="G604" s="68"/>
      <c r="H604" s="70"/>
      <c r="I604" s="101"/>
    </row>
    <row r="605" spans="1:9" s="9" customFormat="1" hidden="1">
      <c r="A605" s="7">
        <v>566</v>
      </c>
      <c r="B605" s="103" t="s">
        <v>21</v>
      </c>
      <c r="C605" s="68">
        <v>361.44</v>
      </c>
      <c r="D605" s="68">
        <v>361.44</v>
      </c>
      <c r="E605" s="68"/>
      <c r="F605" s="68"/>
      <c r="G605" s="68"/>
      <c r="H605" s="70"/>
      <c r="I605" s="101"/>
    </row>
    <row r="606" spans="1:9" s="9" customFormat="1" ht="25.5" hidden="1">
      <c r="A606" s="7">
        <v>567</v>
      </c>
      <c r="B606" s="124" t="s">
        <v>271</v>
      </c>
      <c r="C606" s="85">
        <v>18787.400000000001</v>
      </c>
      <c r="D606" s="85"/>
      <c r="E606" s="85">
        <v>18787.400000000001</v>
      </c>
      <c r="F606" s="85"/>
      <c r="G606" s="85"/>
      <c r="H606" s="127"/>
      <c r="I606" s="99"/>
    </row>
    <row r="607" spans="1:9" s="9" customFormat="1" hidden="1">
      <c r="A607" s="7">
        <v>568</v>
      </c>
      <c r="B607" s="103" t="s">
        <v>20</v>
      </c>
      <c r="C607" s="68">
        <v>18223.8</v>
      </c>
      <c r="D607" s="68"/>
      <c r="E607" s="100">
        <v>18223.8</v>
      </c>
      <c r="F607" s="100"/>
      <c r="G607" s="68"/>
      <c r="H607" s="70"/>
      <c r="I607" s="101"/>
    </row>
    <row r="608" spans="1:9" s="9" customFormat="1" hidden="1">
      <c r="A608" s="7">
        <v>569</v>
      </c>
      <c r="B608" s="103" t="s">
        <v>21</v>
      </c>
      <c r="C608" s="68">
        <v>563.6</v>
      </c>
      <c r="D608" s="68"/>
      <c r="E608" s="68">
        <v>563.6</v>
      </c>
      <c r="F608" s="68"/>
      <c r="G608" s="68"/>
      <c r="H608" s="70"/>
      <c r="I608" s="101"/>
    </row>
    <row r="609" spans="1:9" s="9" customFormat="1" ht="25.5" hidden="1">
      <c r="A609" s="7">
        <v>570</v>
      </c>
      <c r="B609" s="122" t="s">
        <v>272</v>
      </c>
      <c r="C609" s="85">
        <v>18828.990000000002</v>
      </c>
      <c r="D609" s="85">
        <v>18828.990000000002</v>
      </c>
      <c r="E609" s="85"/>
      <c r="F609" s="85"/>
      <c r="G609" s="85"/>
      <c r="H609" s="127"/>
      <c r="I609" s="99"/>
    </row>
    <row r="610" spans="1:9" s="9" customFormat="1" hidden="1">
      <c r="A610" s="7">
        <v>571</v>
      </c>
      <c r="B610" s="103" t="s">
        <v>20</v>
      </c>
      <c r="C610" s="85">
        <v>18264</v>
      </c>
      <c r="D610" s="85">
        <v>18264</v>
      </c>
      <c r="E610" s="137"/>
      <c r="F610" s="100"/>
      <c r="G610" s="68"/>
      <c r="H610" s="70"/>
      <c r="I610" s="101"/>
    </row>
    <row r="611" spans="1:9" s="9" customFormat="1" hidden="1">
      <c r="A611" s="7">
        <v>572</v>
      </c>
      <c r="B611" s="103" t="s">
        <v>21</v>
      </c>
      <c r="C611" s="85">
        <v>564.99</v>
      </c>
      <c r="D611" s="85">
        <v>564.99</v>
      </c>
      <c r="E611" s="85"/>
      <c r="F611" s="68"/>
      <c r="G611" s="68"/>
      <c r="H611" s="70"/>
      <c r="I611" s="101"/>
    </row>
    <row r="612" spans="1:9" s="9" customFormat="1" ht="25.5" hidden="1">
      <c r="A612" s="7">
        <v>573</v>
      </c>
      <c r="B612" s="108" t="s">
        <v>273</v>
      </c>
      <c r="C612" s="85" t="s">
        <v>274</v>
      </c>
      <c r="D612" s="85" t="s">
        <v>274</v>
      </c>
      <c r="E612" s="85"/>
      <c r="F612" s="68"/>
      <c r="G612" s="68"/>
      <c r="H612" s="70"/>
      <c r="I612" s="101"/>
    </row>
    <row r="613" spans="1:9" s="9" customFormat="1" hidden="1">
      <c r="A613" s="7">
        <v>574</v>
      </c>
      <c r="B613" s="108" t="s">
        <v>21</v>
      </c>
      <c r="C613" s="85" t="s">
        <v>274</v>
      </c>
      <c r="D613" s="85" t="s">
        <v>274</v>
      </c>
      <c r="E613" s="85"/>
      <c r="F613" s="68"/>
      <c r="G613" s="68"/>
      <c r="H613" s="70"/>
      <c r="I613" s="101"/>
    </row>
    <row r="614" spans="1:9" s="9" customFormat="1" hidden="1">
      <c r="A614" s="7">
        <v>575</v>
      </c>
      <c r="B614" s="108" t="s">
        <v>275</v>
      </c>
      <c r="C614" s="85">
        <v>100</v>
      </c>
      <c r="D614" s="85"/>
      <c r="E614" s="85">
        <v>100</v>
      </c>
      <c r="F614" s="68"/>
      <c r="G614" s="68"/>
      <c r="H614" s="70"/>
      <c r="I614" s="101"/>
    </row>
    <row r="615" spans="1:9" s="9" customFormat="1" hidden="1">
      <c r="A615" s="7">
        <v>576</v>
      </c>
      <c r="B615" s="108" t="s">
        <v>21</v>
      </c>
      <c r="C615" s="85">
        <v>100</v>
      </c>
      <c r="D615" s="85"/>
      <c r="E615" s="85">
        <v>100</v>
      </c>
      <c r="F615" s="68"/>
      <c r="G615" s="68"/>
      <c r="H615" s="70"/>
      <c r="I615" s="101"/>
    </row>
    <row r="616" spans="1:9" s="9" customFormat="1" ht="38.25" hidden="1">
      <c r="A616" s="7">
        <v>577</v>
      </c>
      <c r="B616" s="123" t="s">
        <v>276</v>
      </c>
      <c r="C616" s="68">
        <f>D616+E616+F616+G616+H616</f>
        <v>1356.5</v>
      </c>
      <c r="D616" s="68"/>
      <c r="E616" s="68">
        <v>1006.5</v>
      </c>
      <c r="F616" s="68">
        <v>350</v>
      </c>
      <c r="G616" s="68"/>
      <c r="H616" s="68"/>
      <c r="I616" s="99"/>
    </row>
    <row r="617" spans="1:9" s="9" customFormat="1" hidden="1">
      <c r="A617" s="7">
        <v>578</v>
      </c>
      <c r="B617" s="103" t="s">
        <v>21</v>
      </c>
      <c r="C617" s="68">
        <v>350</v>
      </c>
      <c r="D617" s="68"/>
      <c r="E617" s="68"/>
      <c r="F617" s="68">
        <v>350</v>
      </c>
      <c r="G617" s="68"/>
      <c r="H617" s="70"/>
      <c r="I617" s="101"/>
    </row>
    <row r="618" spans="1:9" s="9" customFormat="1" hidden="1">
      <c r="A618" s="7">
        <v>579</v>
      </c>
      <c r="B618" s="103" t="s">
        <v>77</v>
      </c>
      <c r="C618" s="68">
        <v>1006.5</v>
      </c>
      <c r="D618" s="68"/>
      <c r="E618" s="68">
        <v>1006.5</v>
      </c>
      <c r="F618" s="68"/>
      <c r="G618" s="68"/>
      <c r="H618" s="70"/>
      <c r="I618" s="101"/>
    </row>
    <row r="619" spans="1:9" s="9" customFormat="1" ht="25.5" hidden="1">
      <c r="A619" s="7">
        <v>580</v>
      </c>
      <c r="B619" s="122" t="s">
        <v>277</v>
      </c>
      <c r="C619" s="85">
        <v>7045.3</v>
      </c>
      <c r="D619" s="85"/>
      <c r="E619" s="85"/>
      <c r="F619" s="85">
        <v>7045.3</v>
      </c>
      <c r="G619" s="85"/>
      <c r="H619" s="127"/>
      <c r="I619" s="99"/>
    </row>
    <row r="620" spans="1:9" s="9" customFormat="1" hidden="1">
      <c r="A620" s="7">
        <v>581</v>
      </c>
      <c r="B620" s="103" t="s">
        <v>20</v>
      </c>
      <c r="C620" s="68">
        <v>6833.9</v>
      </c>
      <c r="D620" s="68"/>
      <c r="E620" s="100"/>
      <c r="F620" s="100">
        <v>6833.9</v>
      </c>
      <c r="G620" s="68"/>
      <c r="H620" s="70"/>
      <c r="I620" s="101"/>
    </row>
    <row r="621" spans="1:9" s="9" customFormat="1" hidden="1">
      <c r="A621" s="7">
        <v>582</v>
      </c>
      <c r="B621" s="103" t="s">
        <v>21</v>
      </c>
      <c r="C621" s="68">
        <v>211.4</v>
      </c>
      <c r="D621" s="68"/>
      <c r="E621" s="68"/>
      <c r="F621" s="68">
        <v>211.4</v>
      </c>
      <c r="G621" s="68"/>
      <c r="H621" s="70"/>
      <c r="I621" s="101"/>
    </row>
    <row r="622" spans="1:9" s="9" customFormat="1" ht="51" hidden="1">
      <c r="A622" s="7">
        <v>583</v>
      </c>
      <c r="B622" s="138" t="s">
        <v>278</v>
      </c>
      <c r="C622" s="68">
        <v>300</v>
      </c>
      <c r="D622" s="68">
        <v>300</v>
      </c>
      <c r="E622" s="68"/>
      <c r="F622" s="68"/>
      <c r="G622" s="68"/>
      <c r="H622" s="70"/>
      <c r="I622" s="101"/>
    </row>
    <row r="623" spans="1:9" s="9" customFormat="1" hidden="1">
      <c r="A623" s="7">
        <v>584</v>
      </c>
      <c r="B623" s="103" t="s">
        <v>21</v>
      </c>
      <c r="C623" s="68">
        <v>300</v>
      </c>
      <c r="D623" s="68">
        <v>300</v>
      </c>
      <c r="E623" s="68"/>
      <c r="F623" s="68"/>
      <c r="G623" s="68"/>
      <c r="H623" s="70"/>
      <c r="I623" s="101"/>
    </row>
    <row r="624" spans="1:9" s="9" customFormat="1" ht="38.25" hidden="1">
      <c r="A624" s="7">
        <v>585</v>
      </c>
      <c r="B624" s="122" t="s">
        <v>279</v>
      </c>
      <c r="C624" s="85">
        <v>13500</v>
      </c>
      <c r="D624" s="85"/>
      <c r="E624" s="85">
        <v>13500</v>
      </c>
      <c r="F624" s="85"/>
      <c r="G624" s="85"/>
      <c r="H624" s="127"/>
      <c r="I624" s="99"/>
    </row>
    <row r="625" spans="1:9" s="9" customFormat="1" hidden="1">
      <c r="A625" s="7">
        <v>586</v>
      </c>
      <c r="B625" s="103" t="s">
        <v>20</v>
      </c>
      <c r="C625" s="68">
        <v>13095</v>
      </c>
      <c r="D625" s="68"/>
      <c r="E625" s="100">
        <v>13095</v>
      </c>
      <c r="F625" s="100"/>
      <c r="G625" s="68"/>
      <c r="H625" s="70"/>
      <c r="I625" s="101"/>
    </row>
    <row r="626" spans="1:9" s="9" customFormat="1" hidden="1">
      <c r="A626" s="7">
        <v>587</v>
      </c>
      <c r="B626" s="103" t="s">
        <v>21</v>
      </c>
      <c r="C626" s="68">
        <v>405</v>
      </c>
      <c r="D626" s="68"/>
      <c r="E626" s="68">
        <v>405</v>
      </c>
      <c r="F626" s="68"/>
      <c r="G626" s="68"/>
      <c r="H626" s="70"/>
      <c r="I626" s="101"/>
    </row>
    <row r="627" spans="1:9" s="9" customFormat="1" ht="25.5" hidden="1">
      <c r="A627" s="7">
        <v>588</v>
      </c>
      <c r="B627" s="108" t="s">
        <v>280</v>
      </c>
      <c r="C627" s="68">
        <v>100</v>
      </c>
      <c r="D627" s="68"/>
      <c r="E627" s="68">
        <v>100</v>
      </c>
      <c r="F627" s="68"/>
      <c r="G627" s="68"/>
      <c r="H627" s="70"/>
      <c r="I627" s="101"/>
    </row>
    <row r="628" spans="1:9" s="9" customFormat="1" hidden="1">
      <c r="A628" s="7">
        <v>589</v>
      </c>
      <c r="B628" s="108" t="s">
        <v>21</v>
      </c>
      <c r="C628" s="68">
        <v>100</v>
      </c>
      <c r="D628" s="68"/>
      <c r="E628" s="68">
        <v>100</v>
      </c>
      <c r="F628" s="68"/>
      <c r="G628" s="68"/>
      <c r="H628" s="70"/>
      <c r="I628" s="101"/>
    </row>
    <row r="629" spans="1:9" s="9" customFormat="1" ht="51" hidden="1">
      <c r="A629" s="7">
        <v>590</v>
      </c>
      <c r="B629" s="123" t="s">
        <v>281</v>
      </c>
      <c r="C629" s="68">
        <v>1935.2</v>
      </c>
      <c r="D629" s="68"/>
      <c r="E629" s="68">
        <v>1585.2</v>
      </c>
      <c r="F629" s="68">
        <v>350</v>
      </c>
      <c r="G629" s="68"/>
      <c r="H629" s="68"/>
      <c r="I629" s="99"/>
    </row>
    <row r="630" spans="1:9" s="9" customFormat="1" hidden="1">
      <c r="A630" s="7">
        <v>591</v>
      </c>
      <c r="B630" s="103" t="s">
        <v>21</v>
      </c>
      <c r="C630" s="68">
        <v>350</v>
      </c>
      <c r="D630" s="68"/>
      <c r="E630" s="68"/>
      <c r="F630" s="68">
        <v>350</v>
      </c>
      <c r="G630" s="68"/>
      <c r="H630" s="70"/>
      <c r="I630" s="101"/>
    </row>
    <row r="631" spans="1:9" s="9" customFormat="1" hidden="1">
      <c r="A631" s="7">
        <v>592</v>
      </c>
      <c r="B631" s="103" t="s">
        <v>77</v>
      </c>
      <c r="C631" s="68">
        <v>1585.2</v>
      </c>
      <c r="D631" s="68"/>
      <c r="E631" s="68">
        <v>1585.2</v>
      </c>
      <c r="F631" s="68"/>
      <c r="G631" s="68"/>
      <c r="H631" s="70"/>
      <c r="I631" s="101"/>
    </row>
    <row r="632" spans="1:9" s="9" customFormat="1" ht="25.5" hidden="1">
      <c r="A632" s="7">
        <v>593</v>
      </c>
      <c r="B632" s="122" t="s">
        <v>282</v>
      </c>
      <c r="C632" s="85">
        <v>12329.3</v>
      </c>
      <c r="D632" s="85"/>
      <c r="E632" s="85"/>
      <c r="F632" s="85">
        <v>12329.3</v>
      </c>
      <c r="G632" s="85"/>
      <c r="H632" s="127"/>
      <c r="I632" s="99"/>
    </row>
    <row r="633" spans="1:9" s="9" customFormat="1" hidden="1">
      <c r="A633" s="7">
        <v>594</v>
      </c>
      <c r="B633" s="103" t="s">
        <v>20</v>
      </c>
      <c r="C633" s="68">
        <v>11959.3</v>
      </c>
      <c r="D633" s="68"/>
      <c r="E633" s="100"/>
      <c r="F633" s="100">
        <v>11959.3</v>
      </c>
      <c r="G633" s="68"/>
      <c r="H633" s="70"/>
      <c r="I633" s="101"/>
    </row>
    <row r="634" spans="1:9" s="9" customFormat="1" hidden="1">
      <c r="A634" s="7">
        <v>595</v>
      </c>
      <c r="B634" s="103" t="s">
        <v>21</v>
      </c>
      <c r="C634" s="68">
        <v>370</v>
      </c>
      <c r="D634" s="68"/>
      <c r="E634" s="68"/>
      <c r="F634" s="68">
        <v>370</v>
      </c>
      <c r="G634" s="68"/>
      <c r="H634" s="70"/>
      <c r="I634" s="101"/>
    </row>
    <row r="635" spans="1:9" s="9" customFormat="1" ht="51" hidden="1">
      <c r="A635" s="7">
        <v>596</v>
      </c>
      <c r="B635" s="123" t="s">
        <v>283</v>
      </c>
      <c r="C635" s="68">
        <f>D635+E635+F635+G635+H635</f>
        <v>1000</v>
      </c>
      <c r="D635" s="68"/>
      <c r="E635" s="68"/>
      <c r="F635" s="68">
        <v>700</v>
      </c>
      <c r="G635" s="68">
        <v>300</v>
      </c>
      <c r="H635" s="68"/>
      <c r="I635" s="99"/>
    </row>
    <row r="636" spans="1:9" s="9" customFormat="1" hidden="1">
      <c r="A636" s="7">
        <v>597</v>
      </c>
      <c r="B636" s="103" t="s">
        <v>21</v>
      </c>
      <c r="C636" s="68">
        <v>1000</v>
      </c>
      <c r="D636" s="68"/>
      <c r="E636" s="68"/>
      <c r="F636" s="68">
        <v>700</v>
      </c>
      <c r="G636" s="68">
        <v>300</v>
      </c>
      <c r="H636" s="70"/>
      <c r="I636" s="101"/>
    </row>
    <row r="637" spans="1:9" s="9" customFormat="1" ht="38.25" hidden="1">
      <c r="A637" s="7">
        <v>598</v>
      </c>
      <c r="B637" s="123" t="s">
        <v>284</v>
      </c>
      <c r="C637" s="85">
        <v>35000</v>
      </c>
      <c r="D637" s="85"/>
      <c r="E637" s="85"/>
      <c r="F637" s="85"/>
      <c r="G637" s="85"/>
      <c r="H637" s="127">
        <v>35000</v>
      </c>
      <c r="I637" s="99"/>
    </row>
    <row r="638" spans="1:9" s="9" customFormat="1" hidden="1">
      <c r="A638" s="7">
        <v>599</v>
      </c>
      <c r="B638" s="103" t="s">
        <v>20</v>
      </c>
      <c r="C638" s="68">
        <v>33950</v>
      </c>
      <c r="D638" s="68"/>
      <c r="E638" s="100"/>
      <c r="F638" s="100"/>
      <c r="G638" s="68"/>
      <c r="H638" s="70">
        <v>33950</v>
      </c>
      <c r="I638" s="101"/>
    </row>
    <row r="639" spans="1:9" s="9" customFormat="1" hidden="1">
      <c r="A639" s="7">
        <v>600</v>
      </c>
      <c r="B639" s="103" t="s">
        <v>21</v>
      </c>
      <c r="C639" s="68">
        <v>1050</v>
      </c>
      <c r="D639" s="68"/>
      <c r="E639" s="68"/>
      <c r="F639" s="68"/>
      <c r="G639" s="68"/>
      <c r="H639" s="70">
        <v>1050</v>
      </c>
      <c r="I639" s="101"/>
    </row>
    <row r="640" spans="1:9" s="9" customFormat="1" ht="51" hidden="1">
      <c r="A640" s="7">
        <v>601</v>
      </c>
      <c r="B640" s="123" t="s">
        <v>285</v>
      </c>
      <c r="C640" s="68">
        <f>D640+E640+F640+G640+H640</f>
        <v>2400</v>
      </c>
      <c r="D640" s="68"/>
      <c r="E640" s="68"/>
      <c r="F640" s="68">
        <v>2000</v>
      </c>
      <c r="G640" s="68">
        <v>400</v>
      </c>
      <c r="H640" s="68"/>
      <c r="I640" s="99"/>
    </row>
    <row r="641" spans="1:9" s="9" customFormat="1" hidden="1">
      <c r="A641" s="7">
        <v>602</v>
      </c>
      <c r="B641" s="103" t="s">
        <v>21</v>
      </c>
      <c r="C641" s="68">
        <v>2400</v>
      </c>
      <c r="D641" s="68"/>
      <c r="E641" s="68"/>
      <c r="F641" s="68">
        <v>2000</v>
      </c>
      <c r="G641" s="68">
        <v>400</v>
      </c>
      <c r="H641" s="70"/>
      <c r="I641" s="101"/>
    </row>
    <row r="642" spans="1:9" s="9" customFormat="1" ht="25.5" hidden="1">
      <c r="A642" s="7">
        <v>603</v>
      </c>
      <c r="B642" s="123" t="s">
        <v>286</v>
      </c>
      <c r="C642" s="85">
        <v>14000</v>
      </c>
      <c r="D642" s="85"/>
      <c r="E642" s="85"/>
      <c r="F642" s="85"/>
      <c r="G642" s="85"/>
      <c r="H642" s="127">
        <v>14000</v>
      </c>
      <c r="I642" s="99"/>
    </row>
    <row r="643" spans="1:9" s="9" customFormat="1" hidden="1">
      <c r="A643" s="7">
        <v>604</v>
      </c>
      <c r="B643" s="103" t="s">
        <v>20</v>
      </c>
      <c r="C643" s="68">
        <v>13580</v>
      </c>
      <c r="D643" s="68"/>
      <c r="E643" s="100"/>
      <c r="F643" s="100"/>
      <c r="G643" s="68"/>
      <c r="H643" s="70">
        <v>13580</v>
      </c>
      <c r="I643" s="101"/>
    </row>
    <row r="644" spans="1:9" s="9" customFormat="1" hidden="1">
      <c r="A644" s="7">
        <v>605</v>
      </c>
      <c r="B644" s="103" t="s">
        <v>21</v>
      </c>
      <c r="C644" s="68">
        <v>420</v>
      </c>
      <c r="D644" s="68"/>
      <c r="E644" s="68"/>
      <c r="F644" s="68"/>
      <c r="G644" s="68"/>
      <c r="H644" s="70">
        <v>420</v>
      </c>
      <c r="I644" s="101"/>
    </row>
    <row r="645" spans="1:9" s="9" customFormat="1" ht="51" hidden="1">
      <c r="A645" s="7">
        <v>606</v>
      </c>
      <c r="B645" s="123" t="s">
        <v>287</v>
      </c>
      <c r="C645" s="68">
        <f>D645+E645+F645+G645+H645</f>
        <v>1700</v>
      </c>
      <c r="D645" s="68"/>
      <c r="E645" s="68"/>
      <c r="F645" s="68">
        <v>1400</v>
      </c>
      <c r="G645" s="68">
        <v>300</v>
      </c>
      <c r="H645" s="68"/>
      <c r="I645" s="99"/>
    </row>
    <row r="646" spans="1:9" s="9" customFormat="1" hidden="1">
      <c r="A646" s="7">
        <v>607</v>
      </c>
      <c r="B646" s="103" t="s">
        <v>20</v>
      </c>
      <c r="C646" s="68">
        <v>1700</v>
      </c>
      <c r="D646" s="68"/>
      <c r="E646" s="68"/>
      <c r="F646" s="68">
        <v>1400</v>
      </c>
      <c r="G646" s="68">
        <v>300</v>
      </c>
      <c r="H646" s="70"/>
      <c r="I646" s="101"/>
    </row>
    <row r="647" spans="1:9" s="9" customFormat="1" ht="25.5" hidden="1">
      <c r="A647" s="7">
        <v>608</v>
      </c>
      <c r="B647" s="123" t="s">
        <v>288</v>
      </c>
      <c r="C647" s="85">
        <v>40000</v>
      </c>
      <c r="D647" s="85"/>
      <c r="E647" s="85"/>
      <c r="F647" s="85"/>
      <c r="G647" s="85"/>
      <c r="H647" s="127">
        <v>40000</v>
      </c>
      <c r="I647" s="99"/>
    </row>
    <row r="648" spans="1:9" s="9" customFormat="1" hidden="1">
      <c r="A648" s="7">
        <v>609</v>
      </c>
      <c r="B648" s="103" t="s">
        <v>20</v>
      </c>
      <c r="C648" s="68">
        <v>38800</v>
      </c>
      <c r="D648" s="68"/>
      <c r="E648" s="100"/>
      <c r="F648" s="100"/>
      <c r="G648" s="68"/>
      <c r="H648" s="70">
        <v>38800</v>
      </c>
      <c r="I648" s="101"/>
    </row>
    <row r="649" spans="1:9" s="9" customFormat="1" hidden="1">
      <c r="A649" s="7">
        <v>610</v>
      </c>
      <c r="B649" s="103" t="s">
        <v>21</v>
      </c>
      <c r="C649" s="68">
        <v>1200</v>
      </c>
      <c r="D649" s="68"/>
      <c r="E649" s="68"/>
      <c r="F649" s="68"/>
      <c r="G649" s="68"/>
      <c r="H649" s="70">
        <v>1200</v>
      </c>
      <c r="I649" s="101"/>
    </row>
    <row r="650" spans="1:9" s="9" customFormat="1" ht="51" hidden="1">
      <c r="A650" s="7">
        <v>611</v>
      </c>
      <c r="B650" s="123" t="s">
        <v>289</v>
      </c>
      <c r="C650" s="68">
        <f>D650+E650+F650+G650+H650</f>
        <v>900</v>
      </c>
      <c r="D650" s="68"/>
      <c r="E650" s="68"/>
      <c r="F650" s="68">
        <v>600</v>
      </c>
      <c r="G650" s="68">
        <v>300</v>
      </c>
      <c r="H650" s="68"/>
      <c r="I650" s="99"/>
    </row>
    <row r="651" spans="1:9" s="9" customFormat="1" hidden="1">
      <c r="A651" s="7">
        <v>612</v>
      </c>
      <c r="B651" s="103" t="s">
        <v>21</v>
      </c>
      <c r="C651" s="68">
        <v>900</v>
      </c>
      <c r="D651" s="68"/>
      <c r="E651" s="68"/>
      <c r="F651" s="68">
        <v>600</v>
      </c>
      <c r="G651" s="68">
        <v>300</v>
      </c>
      <c r="H651" s="70"/>
      <c r="I651" s="101"/>
    </row>
    <row r="652" spans="1:9" s="9" customFormat="1" ht="25.5" hidden="1">
      <c r="A652" s="7">
        <v>613</v>
      </c>
      <c r="B652" s="123" t="s">
        <v>290</v>
      </c>
      <c r="C652" s="85">
        <v>15000</v>
      </c>
      <c r="D652" s="85"/>
      <c r="E652" s="85"/>
      <c r="F652" s="85"/>
      <c r="G652" s="85"/>
      <c r="H652" s="127">
        <v>15000</v>
      </c>
      <c r="I652" s="99"/>
    </row>
    <row r="653" spans="1:9" s="9" customFormat="1" hidden="1">
      <c r="A653" s="7">
        <v>614</v>
      </c>
      <c r="B653" s="103" t="s">
        <v>20</v>
      </c>
      <c r="C653" s="68">
        <v>14550</v>
      </c>
      <c r="D653" s="68"/>
      <c r="E653" s="100"/>
      <c r="F653" s="100"/>
      <c r="G653" s="68"/>
      <c r="H653" s="70">
        <v>14550</v>
      </c>
      <c r="I653" s="101"/>
    </row>
    <row r="654" spans="1:9" s="9" customFormat="1" hidden="1">
      <c r="A654" s="7">
        <v>615</v>
      </c>
      <c r="B654" s="103" t="s">
        <v>21</v>
      </c>
      <c r="C654" s="68">
        <v>450</v>
      </c>
      <c r="D654" s="68"/>
      <c r="E654" s="68"/>
      <c r="F654" s="68"/>
      <c r="G654" s="68"/>
      <c r="H654" s="70">
        <v>450</v>
      </c>
      <c r="I654" s="101"/>
    </row>
    <row r="655" spans="1:9" s="9" customFormat="1" ht="51" hidden="1">
      <c r="A655" s="7">
        <v>616</v>
      </c>
      <c r="B655" s="123" t="s">
        <v>289</v>
      </c>
      <c r="C655" s="68">
        <v>2900</v>
      </c>
      <c r="D655" s="68"/>
      <c r="E655" s="68"/>
      <c r="F655" s="68"/>
      <c r="G655" s="68">
        <v>2500</v>
      </c>
      <c r="H655" s="68">
        <v>400</v>
      </c>
      <c r="I655" s="99"/>
    </row>
    <row r="656" spans="1:9" s="9" customFormat="1" hidden="1">
      <c r="A656" s="7">
        <v>617</v>
      </c>
      <c r="B656" s="103" t="s">
        <v>21</v>
      </c>
      <c r="C656" s="68">
        <v>2900</v>
      </c>
      <c r="D656" s="68"/>
      <c r="E656" s="68"/>
      <c r="F656" s="68"/>
      <c r="G656" s="68">
        <v>2500</v>
      </c>
      <c r="H656" s="70">
        <v>400</v>
      </c>
      <c r="I656" s="101"/>
    </row>
    <row r="657" spans="1:9" s="9" customFormat="1" ht="25.5" hidden="1">
      <c r="A657" s="7">
        <v>618</v>
      </c>
      <c r="B657" s="123" t="s">
        <v>291</v>
      </c>
      <c r="C657" s="85">
        <v>15000</v>
      </c>
      <c r="D657" s="85"/>
      <c r="E657" s="85"/>
      <c r="F657" s="85"/>
      <c r="G657" s="85"/>
      <c r="H657" s="127">
        <v>15000</v>
      </c>
      <c r="I657" s="99"/>
    </row>
    <row r="658" spans="1:9" s="9" customFormat="1" hidden="1">
      <c r="A658" s="7">
        <v>619</v>
      </c>
      <c r="B658" s="103" t="s">
        <v>20</v>
      </c>
      <c r="C658" s="68">
        <v>14550</v>
      </c>
      <c r="D658" s="68"/>
      <c r="E658" s="100"/>
      <c r="F658" s="100"/>
      <c r="G658" s="68"/>
      <c r="H658" s="70">
        <v>14550</v>
      </c>
      <c r="I658" s="101"/>
    </row>
    <row r="659" spans="1:9" s="9" customFormat="1" hidden="1">
      <c r="A659" s="7">
        <v>620</v>
      </c>
      <c r="B659" s="103" t="s">
        <v>21</v>
      </c>
      <c r="C659" s="68">
        <v>450</v>
      </c>
      <c r="D659" s="68"/>
      <c r="E659" s="68"/>
      <c r="F659" s="68"/>
      <c r="G659" s="68"/>
      <c r="H659" s="70">
        <v>450</v>
      </c>
      <c r="I659" s="101"/>
    </row>
    <row r="660" spans="1:9" s="9" customFormat="1" ht="51" hidden="1">
      <c r="A660" s="7">
        <v>621</v>
      </c>
      <c r="B660" s="123" t="s">
        <v>292</v>
      </c>
      <c r="C660" s="68">
        <f>D660+E660+F660+G660+H660</f>
        <v>2300</v>
      </c>
      <c r="D660" s="68"/>
      <c r="E660" s="68"/>
      <c r="F660" s="68"/>
      <c r="G660" s="68">
        <v>2000</v>
      </c>
      <c r="H660" s="68">
        <v>300</v>
      </c>
      <c r="I660" s="99"/>
    </row>
    <row r="661" spans="1:9" s="9" customFormat="1" hidden="1">
      <c r="A661" s="7">
        <v>622</v>
      </c>
      <c r="B661" s="103" t="s">
        <v>21</v>
      </c>
      <c r="C661" s="68">
        <v>2300</v>
      </c>
      <c r="D661" s="68"/>
      <c r="E661" s="68"/>
      <c r="F661" s="68"/>
      <c r="G661" s="68">
        <v>2000</v>
      </c>
      <c r="H661" s="70">
        <v>300</v>
      </c>
      <c r="I661" s="101"/>
    </row>
    <row r="662" spans="1:9" s="9" customFormat="1" ht="38.25" hidden="1">
      <c r="A662" s="7">
        <v>623</v>
      </c>
      <c r="B662" s="123" t="s">
        <v>431</v>
      </c>
      <c r="C662" s="85">
        <v>10000</v>
      </c>
      <c r="D662" s="85"/>
      <c r="E662" s="85"/>
      <c r="F662" s="85"/>
      <c r="G662" s="85"/>
      <c r="H662" s="127">
        <v>10000</v>
      </c>
      <c r="I662" s="99"/>
    </row>
    <row r="663" spans="1:9" s="9" customFormat="1" hidden="1">
      <c r="A663" s="7">
        <v>624</v>
      </c>
      <c r="B663" s="103" t="s">
        <v>20</v>
      </c>
      <c r="C663" s="68">
        <v>9700</v>
      </c>
      <c r="D663" s="68"/>
      <c r="E663" s="100"/>
      <c r="F663" s="100"/>
      <c r="G663" s="68"/>
      <c r="H663" s="70">
        <v>9700</v>
      </c>
      <c r="I663" s="101"/>
    </row>
    <row r="664" spans="1:9" s="9" customFormat="1" hidden="1">
      <c r="A664" s="7">
        <v>625</v>
      </c>
      <c r="B664" s="103" t="s">
        <v>21</v>
      </c>
      <c r="C664" s="68">
        <v>300</v>
      </c>
      <c r="D664" s="68"/>
      <c r="E664" s="68"/>
      <c r="F664" s="68"/>
      <c r="G664" s="68"/>
      <c r="H664" s="70">
        <v>300</v>
      </c>
      <c r="I664" s="101"/>
    </row>
    <row r="665" spans="1:9" s="9" customFormat="1" ht="51" hidden="1">
      <c r="A665" s="7">
        <v>626</v>
      </c>
      <c r="B665" s="123" t="s">
        <v>435</v>
      </c>
      <c r="C665" s="68">
        <v>2000</v>
      </c>
      <c r="D665" s="68"/>
      <c r="E665" s="68"/>
      <c r="F665" s="68"/>
      <c r="G665" s="68"/>
      <c r="H665" s="68">
        <v>2000</v>
      </c>
      <c r="I665" s="99"/>
    </row>
    <row r="666" spans="1:9" s="9" customFormat="1" hidden="1">
      <c r="A666" s="7">
        <v>627</v>
      </c>
      <c r="B666" s="103" t="s">
        <v>21</v>
      </c>
      <c r="C666" s="68">
        <v>2000</v>
      </c>
      <c r="D666" s="68"/>
      <c r="E666" s="68"/>
      <c r="F666" s="68"/>
      <c r="G666" s="68"/>
      <c r="H666" s="70">
        <v>2000</v>
      </c>
      <c r="I666" s="101"/>
    </row>
    <row r="667" spans="1:9" s="9" customFormat="1" ht="38.25" hidden="1">
      <c r="A667" s="7">
        <v>628</v>
      </c>
      <c r="B667" s="123" t="s">
        <v>436</v>
      </c>
      <c r="C667" s="85">
        <v>8000</v>
      </c>
      <c r="D667" s="85"/>
      <c r="E667" s="85"/>
      <c r="F667" s="85"/>
      <c r="G667" s="85"/>
      <c r="H667" s="127">
        <v>8000</v>
      </c>
      <c r="I667" s="99"/>
    </row>
    <row r="668" spans="1:9" s="9" customFormat="1" hidden="1">
      <c r="A668" s="7">
        <v>629</v>
      </c>
      <c r="B668" s="103" t="s">
        <v>20</v>
      </c>
      <c r="C668" s="68">
        <v>7760</v>
      </c>
      <c r="D668" s="68"/>
      <c r="E668" s="100"/>
      <c r="F668" s="100"/>
      <c r="G668" s="68"/>
      <c r="H668" s="70">
        <v>7760</v>
      </c>
      <c r="I668" s="101"/>
    </row>
    <row r="669" spans="1:9" s="9" customFormat="1" hidden="1">
      <c r="A669" s="7">
        <v>630</v>
      </c>
      <c r="B669" s="103" t="s">
        <v>21</v>
      </c>
      <c r="C669" s="68">
        <v>240</v>
      </c>
      <c r="D669" s="68"/>
      <c r="E669" s="68"/>
      <c r="F669" s="68"/>
      <c r="G669" s="68"/>
      <c r="H669" s="70">
        <v>240</v>
      </c>
      <c r="I669" s="101"/>
    </row>
    <row r="670" spans="1:9" s="9" customFormat="1" ht="38.25" hidden="1">
      <c r="A670" s="7">
        <v>631</v>
      </c>
      <c r="B670" s="123" t="s">
        <v>437</v>
      </c>
      <c r="C670" s="68">
        <v>2000</v>
      </c>
      <c r="D670" s="68"/>
      <c r="E670" s="68"/>
      <c r="F670" s="68"/>
      <c r="G670" s="68"/>
      <c r="H670" s="68">
        <v>2000</v>
      </c>
      <c r="I670" s="99"/>
    </row>
    <row r="671" spans="1:9" s="9" customFormat="1" hidden="1">
      <c r="A671" s="7">
        <v>632</v>
      </c>
      <c r="B671" s="103" t="s">
        <v>21</v>
      </c>
      <c r="C671" s="68">
        <v>2000</v>
      </c>
      <c r="D671" s="68"/>
      <c r="E671" s="68"/>
      <c r="F671" s="68"/>
      <c r="G671" s="68"/>
      <c r="H671" s="70">
        <v>2000</v>
      </c>
      <c r="I671" s="101"/>
    </row>
    <row r="672" spans="1:9" s="9" customFormat="1" ht="25.5" hidden="1">
      <c r="A672" s="7">
        <v>633</v>
      </c>
      <c r="B672" s="123" t="s">
        <v>438</v>
      </c>
      <c r="C672" s="85">
        <v>5000</v>
      </c>
      <c r="D672" s="85"/>
      <c r="E672" s="85"/>
      <c r="F672" s="85"/>
      <c r="G672" s="85"/>
      <c r="H672" s="127">
        <v>5000</v>
      </c>
      <c r="I672" s="99"/>
    </row>
    <row r="673" spans="1:9" s="9" customFormat="1" hidden="1">
      <c r="A673" s="7">
        <v>634</v>
      </c>
      <c r="B673" s="103" t="s">
        <v>20</v>
      </c>
      <c r="C673" s="68">
        <v>4850</v>
      </c>
      <c r="D673" s="68"/>
      <c r="E673" s="100"/>
      <c r="F673" s="100"/>
      <c r="G673" s="68"/>
      <c r="H673" s="70">
        <v>4850</v>
      </c>
      <c r="I673" s="101"/>
    </row>
    <row r="674" spans="1:9" s="9" customFormat="1" hidden="1">
      <c r="A674" s="7">
        <v>635</v>
      </c>
      <c r="B674" s="103" t="s">
        <v>21</v>
      </c>
      <c r="C674" s="68">
        <v>150</v>
      </c>
      <c r="D674" s="68"/>
      <c r="E674" s="68"/>
      <c r="F674" s="68"/>
      <c r="G674" s="68"/>
      <c r="H674" s="70">
        <v>150</v>
      </c>
      <c r="I674" s="101"/>
    </row>
    <row r="675" spans="1:9" s="9" customFormat="1" ht="51" hidden="1">
      <c r="A675" s="7">
        <v>636</v>
      </c>
      <c r="B675" s="123" t="s">
        <v>439</v>
      </c>
      <c r="C675" s="68">
        <v>2400</v>
      </c>
      <c r="D675" s="68"/>
      <c r="E675" s="68"/>
      <c r="F675" s="68"/>
      <c r="G675" s="68">
        <v>100</v>
      </c>
      <c r="H675" s="68">
        <v>2300</v>
      </c>
      <c r="I675" s="99"/>
    </row>
    <row r="676" spans="1:9" s="9" customFormat="1" hidden="1">
      <c r="A676" s="7">
        <v>637</v>
      </c>
      <c r="B676" s="103" t="s">
        <v>21</v>
      </c>
      <c r="C676" s="68">
        <v>2400</v>
      </c>
      <c r="D676" s="68"/>
      <c r="E676" s="68"/>
      <c r="F676" s="68"/>
      <c r="G676" s="68">
        <v>100</v>
      </c>
      <c r="H676" s="70">
        <v>2300</v>
      </c>
      <c r="I676" s="101"/>
    </row>
    <row r="677" spans="1:9" s="9" customFormat="1" ht="51" hidden="1">
      <c r="A677" s="7">
        <v>638</v>
      </c>
      <c r="B677" s="123" t="s">
        <v>440</v>
      </c>
      <c r="C677" s="68">
        <v>2600</v>
      </c>
      <c r="D677" s="68"/>
      <c r="E677" s="68"/>
      <c r="F677" s="68"/>
      <c r="G677" s="68">
        <v>100</v>
      </c>
      <c r="H677" s="68">
        <v>2500</v>
      </c>
      <c r="I677" s="99"/>
    </row>
    <row r="678" spans="1:9" s="9" customFormat="1" hidden="1">
      <c r="A678" s="7">
        <v>639</v>
      </c>
      <c r="B678" s="103" t="s">
        <v>21</v>
      </c>
      <c r="C678" s="68">
        <v>2600</v>
      </c>
      <c r="D678" s="68"/>
      <c r="E678" s="68"/>
      <c r="F678" s="68"/>
      <c r="G678" s="68">
        <v>100</v>
      </c>
      <c r="H678" s="70">
        <v>2500</v>
      </c>
      <c r="I678" s="101"/>
    </row>
    <row r="679" spans="1:9" s="9" customFormat="1" ht="51" hidden="1">
      <c r="A679" s="7">
        <v>640</v>
      </c>
      <c r="B679" s="121" t="s">
        <v>441</v>
      </c>
      <c r="C679" s="68">
        <v>1000</v>
      </c>
      <c r="D679" s="68"/>
      <c r="E679" s="68"/>
      <c r="F679" s="68"/>
      <c r="G679" s="68">
        <v>100</v>
      </c>
      <c r="H679" s="70">
        <v>900</v>
      </c>
      <c r="I679" s="101"/>
    </row>
    <row r="680" spans="1:9" s="9" customFormat="1" hidden="1">
      <c r="A680" s="7">
        <v>641</v>
      </c>
      <c r="B680" s="79" t="s">
        <v>21</v>
      </c>
      <c r="C680" s="68">
        <v>1000</v>
      </c>
      <c r="D680" s="68"/>
      <c r="E680" s="68"/>
      <c r="F680" s="68"/>
      <c r="G680" s="68">
        <v>100</v>
      </c>
      <c r="H680" s="70">
        <v>900</v>
      </c>
      <c r="I680" s="101"/>
    </row>
    <row r="681" spans="1:9" s="9" customFormat="1" ht="51" hidden="1">
      <c r="A681" s="7">
        <v>642</v>
      </c>
      <c r="B681" s="121" t="s">
        <v>442</v>
      </c>
      <c r="C681" s="60">
        <v>700</v>
      </c>
      <c r="D681" s="60"/>
      <c r="E681" s="60"/>
      <c r="F681" s="60"/>
      <c r="G681" s="60">
        <v>100</v>
      </c>
      <c r="H681" s="61">
        <v>600</v>
      </c>
      <c r="I681" s="77"/>
    </row>
    <row r="682" spans="1:9" s="9" customFormat="1" hidden="1">
      <c r="A682" s="7">
        <v>643</v>
      </c>
      <c r="B682" s="103" t="s">
        <v>21</v>
      </c>
      <c r="C682" s="68">
        <v>700</v>
      </c>
      <c r="D682" s="68"/>
      <c r="E682" s="68"/>
      <c r="F682" s="68"/>
      <c r="G682" s="68">
        <v>100</v>
      </c>
      <c r="H682" s="70">
        <v>600</v>
      </c>
      <c r="I682" s="101"/>
    </row>
    <row r="683" spans="1:9" s="9" customFormat="1" ht="38.25" hidden="1">
      <c r="A683" s="7">
        <v>644</v>
      </c>
      <c r="B683" s="123" t="s">
        <v>443</v>
      </c>
      <c r="C683" s="68">
        <v>1500</v>
      </c>
      <c r="D683" s="68"/>
      <c r="E683" s="68"/>
      <c r="F683" s="68"/>
      <c r="G683" s="68"/>
      <c r="H683" s="68">
        <v>1500</v>
      </c>
      <c r="I683" s="99"/>
    </row>
    <row r="684" spans="1:9" s="9" customFormat="1" hidden="1">
      <c r="A684" s="7">
        <v>645</v>
      </c>
      <c r="B684" s="103" t="s">
        <v>21</v>
      </c>
      <c r="C684" s="68">
        <v>1500</v>
      </c>
      <c r="D684" s="68"/>
      <c r="E684" s="68"/>
      <c r="F684" s="68"/>
      <c r="G684" s="68"/>
      <c r="H684" s="70">
        <v>1500</v>
      </c>
      <c r="I684" s="101"/>
    </row>
    <row r="685" spans="1:9" s="9" customFormat="1" ht="25.5" hidden="1">
      <c r="A685" s="7">
        <v>646</v>
      </c>
      <c r="B685" s="123" t="s">
        <v>444</v>
      </c>
      <c r="C685" s="85">
        <v>10000</v>
      </c>
      <c r="D685" s="85"/>
      <c r="E685" s="85"/>
      <c r="F685" s="85"/>
      <c r="G685" s="85"/>
      <c r="H685" s="127">
        <v>10000</v>
      </c>
      <c r="I685" s="99"/>
    </row>
    <row r="686" spans="1:9" s="9" customFormat="1" hidden="1">
      <c r="A686" s="7">
        <v>647</v>
      </c>
      <c r="B686" s="103" t="s">
        <v>20</v>
      </c>
      <c r="C686" s="68">
        <v>9700</v>
      </c>
      <c r="D686" s="68"/>
      <c r="E686" s="100"/>
      <c r="F686" s="100"/>
      <c r="G686" s="68"/>
      <c r="H686" s="70">
        <v>9700</v>
      </c>
      <c r="I686" s="101"/>
    </row>
    <row r="687" spans="1:9" s="9" customFormat="1" hidden="1">
      <c r="A687" s="7">
        <v>648</v>
      </c>
      <c r="B687" s="103" t="s">
        <v>21</v>
      </c>
      <c r="C687" s="68">
        <v>300</v>
      </c>
      <c r="D687" s="68"/>
      <c r="E687" s="68"/>
      <c r="F687" s="68"/>
      <c r="G687" s="68"/>
      <c r="H687" s="70">
        <v>300</v>
      </c>
      <c r="I687" s="101"/>
    </row>
    <row r="688" spans="1:9" s="9" customFormat="1" ht="51" hidden="1">
      <c r="A688" s="7">
        <v>649</v>
      </c>
      <c r="B688" s="123" t="s">
        <v>445</v>
      </c>
      <c r="C688" s="68">
        <f>D688+E688+F688+G688+H688</f>
        <v>900</v>
      </c>
      <c r="D688" s="68"/>
      <c r="E688" s="68"/>
      <c r="F688" s="68"/>
      <c r="G688" s="68"/>
      <c r="H688" s="68">
        <v>900</v>
      </c>
      <c r="I688" s="99"/>
    </row>
    <row r="689" spans="1:9" s="9" customFormat="1" hidden="1">
      <c r="A689" s="7">
        <v>650</v>
      </c>
      <c r="B689" s="103" t="s">
        <v>21</v>
      </c>
      <c r="C689" s="68">
        <v>900</v>
      </c>
      <c r="D689" s="68"/>
      <c r="E689" s="68"/>
      <c r="F689" s="68"/>
      <c r="G689" s="68"/>
      <c r="H689" s="70">
        <v>900</v>
      </c>
      <c r="I689" s="101"/>
    </row>
    <row r="690" spans="1:9" s="9" customFormat="1" ht="51" hidden="1">
      <c r="A690" s="7">
        <v>651</v>
      </c>
      <c r="B690" s="123" t="s">
        <v>446</v>
      </c>
      <c r="C690" s="68">
        <f>D690+E690+F690+G690+H690</f>
        <v>900</v>
      </c>
      <c r="D690" s="68"/>
      <c r="E690" s="68"/>
      <c r="F690" s="68"/>
      <c r="G690" s="68"/>
      <c r="H690" s="68">
        <v>900</v>
      </c>
      <c r="I690" s="99"/>
    </row>
    <row r="691" spans="1:9" s="9" customFormat="1" hidden="1">
      <c r="A691" s="7">
        <v>652</v>
      </c>
      <c r="B691" s="103" t="s">
        <v>21</v>
      </c>
      <c r="C691" s="68">
        <v>900</v>
      </c>
      <c r="D691" s="68"/>
      <c r="E691" s="68"/>
      <c r="F691" s="68"/>
      <c r="G691" s="68"/>
      <c r="H691" s="70">
        <v>900</v>
      </c>
      <c r="I691" s="101"/>
    </row>
    <row r="692" spans="1:9" s="9" customFormat="1" hidden="1">
      <c r="A692" s="7">
        <v>653</v>
      </c>
      <c r="B692" s="125"/>
      <c r="C692" s="115"/>
      <c r="D692" s="115"/>
      <c r="E692" s="115"/>
      <c r="F692" s="115"/>
      <c r="G692" s="115"/>
      <c r="H692" s="115"/>
      <c r="I692" s="129"/>
    </row>
    <row r="693" spans="1:9" s="9" customFormat="1">
      <c r="A693" s="7">
        <v>554</v>
      </c>
      <c r="B693" s="125"/>
      <c r="C693" s="115"/>
      <c r="D693" s="115"/>
      <c r="E693" s="115"/>
      <c r="F693" s="115"/>
      <c r="G693" s="115"/>
      <c r="H693" s="126"/>
      <c r="I693" s="129"/>
    </row>
    <row r="694" spans="1:9" s="9" customFormat="1" ht="40.5">
      <c r="A694" s="7">
        <v>555</v>
      </c>
      <c r="B694" s="66" t="s">
        <v>318</v>
      </c>
      <c r="C694" s="6">
        <f t="shared" ref="C694:H694" si="188">SUM(C695:C696)</f>
        <v>1550</v>
      </c>
      <c r="D694" s="6">
        <f t="shared" si="188"/>
        <v>0</v>
      </c>
      <c r="E694" s="6">
        <f t="shared" si="188"/>
        <v>200</v>
      </c>
      <c r="F694" s="6">
        <f t="shared" si="188"/>
        <v>550</v>
      </c>
      <c r="G694" s="6">
        <f t="shared" si="188"/>
        <v>590</v>
      </c>
      <c r="H694" s="6">
        <f t="shared" si="188"/>
        <v>210</v>
      </c>
      <c r="I694" s="99" t="s">
        <v>266</v>
      </c>
    </row>
    <row r="695" spans="1:9" s="9" customFormat="1">
      <c r="A695" s="7">
        <v>556</v>
      </c>
      <c r="B695" s="67" t="s">
        <v>20</v>
      </c>
      <c r="C695" s="68">
        <f t="shared" ref="C695:H695" si="189">SUM(C699,C703,C706,C709,C712,C715,C718,C721,C724,C727,C730,C733,C736,C739,C742,C745,C748,C751,C754,C757,C760,C763)</f>
        <v>0</v>
      </c>
      <c r="D695" s="68">
        <f t="shared" si="189"/>
        <v>0</v>
      </c>
      <c r="E695" s="68">
        <f t="shared" si="189"/>
        <v>0</v>
      </c>
      <c r="F695" s="68">
        <f t="shared" si="189"/>
        <v>0</v>
      </c>
      <c r="G695" s="68">
        <f t="shared" si="189"/>
        <v>0</v>
      </c>
      <c r="H695" s="68">
        <f t="shared" si="189"/>
        <v>0</v>
      </c>
      <c r="I695" s="171" t="s">
        <v>93</v>
      </c>
    </row>
    <row r="696" spans="1:9" s="9" customFormat="1">
      <c r="A696" s="7">
        <v>557</v>
      </c>
      <c r="B696" s="67" t="s">
        <v>21</v>
      </c>
      <c r="C696" s="68">
        <f>SUM(D696:H696)</f>
        <v>1550</v>
      </c>
      <c r="D696" s="68">
        <f>SUM(D700)</f>
        <v>0</v>
      </c>
      <c r="E696" s="68">
        <f t="shared" ref="E696:H696" si="190">SUM(E700)</f>
        <v>200</v>
      </c>
      <c r="F696" s="68">
        <f t="shared" si="190"/>
        <v>550</v>
      </c>
      <c r="G696" s="68">
        <f t="shared" si="190"/>
        <v>590</v>
      </c>
      <c r="H696" s="68">
        <f t="shared" si="190"/>
        <v>210</v>
      </c>
      <c r="I696" s="171" t="s">
        <v>93</v>
      </c>
    </row>
    <row r="697" spans="1:9" s="9" customFormat="1">
      <c r="A697" s="7">
        <v>558</v>
      </c>
      <c r="B697" s="221" t="s">
        <v>139</v>
      </c>
      <c r="C697" s="222"/>
      <c r="D697" s="222"/>
      <c r="E697" s="222"/>
      <c r="F697" s="222"/>
      <c r="G697" s="222"/>
      <c r="H697" s="222"/>
      <c r="I697" s="223"/>
    </row>
    <row r="698" spans="1:9" s="9" customFormat="1" ht="25.5">
      <c r="A698" s="7">
        <v>559</v>
      </c>
      <c r="B698" s="81" t="s">
        <v>140</v>
      </c>
      <c r="C698" s="6">
        <f t="shared" ref="C698:H698" si="191">SUM(C699:C700)</f>
        <v>1550</v>
      </c>
      <c r="D698" s="6">
        <f t="shared" si="191"/>
        <v>0</v>
      </c>
      <c r="E698" s="6">
        <f t="shared" si="191"/>
        <v>200</v>
      </c>
      <c r="F698" s="6">
        <f t="shared" si="191"/>
        <v>550</v>
      </c>
      <c r="G698" s="6">
        <f t="shared" si="191"/>
        <v>590</v>
      </c>
      <c r="H698" s="6">
        <f t="shared" si="191"/>
        <v>210</v>
      </c>
      <c r="I698" s="99" t="s">
        <v>266</v>
      </c>
    </row>
    <row r="699" spans="1:9" s="9" customFormat="1">
      <c r="A699" s="7">
        <v>560</v>
      </c>
      <c r="B699" s="67" t="s">
        <v>20</v>
      </c>
      <c r="C699" s="68">
        <f>SUM(C703,C706,C709,C712,C715,C718,C721,C724,C727,C730,C733,C736,C739,C742,C745,C748,C751,C754,C757,C760,C763)</f>
        <v>0</v>
      </c>
      <c r="D699" s="68">
        <f>SUM(D703,D706,,D709,D712,D715,D718,D721,D724,D727,D730,D733,D736,D739,D742,D745,D748,D751,D754,D757,D760,D763)</f>
        <v>0</v>
      </c>
      <c r="E699" s="68">
        <f>SUM(E703,E706,,E709,E712,E715,E718,E721,E724,E727,E730,E733,E736,E739,E742,E745,E748,E751,E754,E757,E760,E763)</f>
        <v>0</v>
      </c>
      <c r="F699" s="68">
        <f>SUM(F703,F706,,F709,F712,F715,F718,F721,F724,F727,F730,F733,F736,F739,F742,F745,F748,F751,F754,F757,F760,F763)</f>
        <v>0</v>
      </c>
      <c r="G699" s="68">
        <f>SUM(G703,G706,,G709,G712,G715,G718,G721,G724,G727,G730,G733,G736,G739,G742,G745,G748,G751,G754,G757,G760,G763)</f>
        <v>0</v>
      </c>
      <c r="H699" s="68">
        <f>SUM(H703,H706,,H709,H712,H715,H718,H721,H724,H727,H730,H733,H736,H739,H742,H745,H748,H751,H754,H757,H760,H763)</f>
        <v>0</v>
      </c>
      <c r="I699" s="171" t="s">
        <v>93</v>
      </c>
    </row>
    <row r="700" spans="1:9" s="9" customFormat="1">
      <c r="A700" s="7">
        <v>561</v>
      </c>
      <c r="B700" s="67" t="s">
        <v>21</v>
      </c>
      <c r="C700" s="68">
        <f>SUM(C704,C707,C710,C713,C716,C719,C722,C725,C728,C731,C734,C737,C740,C743,C746,C749,C755,C758,C752,C761,C764,C766,C768,C770,C772+C774)</f>
        <v>1550</v>
      </c>
      <c r="D700" s="68">
        <v>0</v>
      </c>
      <c r="E700" s="68">
        <f t="shared" ref="E700:H700" si="192">SUM(E704,E707,E710,E713,E716,E719,E722,E725,E728,E731,E734,E737,E740,E743,E746,E749,E755,E758,E752,E761,E764,E766,E768,E770,E772+E774)</f>
        <v>200</v>
      </c>
      <c r="F700" s="68">
        <f t="shared" si="192"/>
        <v>550</v>
      </c>
      <c r="G700" s="68">
        <f t="shared" si="192"/>
        <v>590</v>
      </c>
      <c r="H700" s="68">
        <f t="shared" si="192"/>
        <v>210</v>
      </c>
      <c r="I700" s="171" t="s">
        <v>93</v>
      </c>
    </row>
    <row r="701" spans="1:9" s="9" customFormat="1">
      <c r="A701" s="7">
        <v>562</v>
      </c>
      <c r="B701" s="139" t="s">
        <v>447</v>
      </c>
      <c r="C701" s="68"/>
      <c r="D701" s="77"/>
      <c r="E701" s="77"/>
      <c r="F701" s="77"/>
      <c r="G701" s="77"/>
      <c r="H701" s="120"/>
      <c r="I701" s="99" t="s">
        <v>266</v>
      </c>
    </row>
    <row r="702" spans="1:9" s="9" customFormat="1" ht="25.5">
      <c r="A702" s="7">
        <v>563</v>
      </c>
      <c r="B702" s="122" t="s">
        <v>448</v>
      </c>
      <c r="C702" s="68">
        <f t="shared" ref="C702:H702" si="193">SUM(C703:C704)</f>
        <v>0</v>
      </c>
      <c r="D702" s="68">
        <f t="shared" si="193"/>
        <v>0</v>
      </c>
      <c r="E702" s="68">
        <f t="shared" si="193"/>
        <v>0</v>
      </c>
      <c r="F702" s="68">
        <f t="shared" si="193"/>
        <v>0</v>
      </c>
      <c r="G702" s="68">
        <f t="shared" si="193"/>
        <v>0</v>
      </c>
      <c r="H702" s="68">
        <f t="shared" si="193"/>
        <v>0</v>
      </c>
      <c r="I702" s="99" t="s">
        <v>266</v>
      </c>
    </row>
    <row r="703" spans="1:9" s="9" customFormat="1">
      <c r="A703" s="7">
        <v>564</v>
      </c>
      <c r="B703" s="67" t="s">
        <v>20</v>
      </c>
      <c r="C703" s="68">
        <f>SUM(D703:H703)</f>
        <v>0</v>
      </c>
      <c r="D703" s="68">
        <v>0</v>
      </c>
      <c r="E703" s="110"/>
      <c r="F703" s="68"/>
      <c r="G703" s="68"/>
      <c r="H703" s="70"/>
      <c r="I703" s="171" t="s">
        <v>93</v>
      </c>
    </row>
    <row r="704" spans="1:9" s="9" customFormat="1">
      <c r="A704" s="7">
        <v>565</v>
      </c>
      <c r="B704" s="67" t="s">
        <v>21</v>
      </c>
      <c r="C704" s="68">
        <f>SUM(D704:H704)</f>
        <v>0</v>
      </c>
      <c r="D704" s="68">
        <v>0</v>
      </c>
      <c r="E704" s="68"/>
      <c r="F704" s="68"/>
      <c r="G704" s="68"/>
      <c r="H704" s="70"/>
      <c r="I704" s="171" t="s">
        <v>93</v>
      </c>
    </row>
    <row r="705" spans="1:9" s="9" customFormat="1" ht="25.5">
      <c r="A705" s="7">
        <v>566</v>
      </c>
      <c r="B705" s="122" t="s">
        <v>449</v>
      </c>
      <c r="C705" s="68">
        <f t="shared" ref="C705:H705" si="194">SUM(C706:C707)</f>
        <v>0</v>
      </c>
      <c r="D705" s="68">
        <f t="shared" si="194"/>
        <v>0</v>
      </c>
      <c r="E705" s="68">
        <f t="shared" si="194"/>
        <v>0</v>
      </c>
      <c r="F705" s="68">
        <f t="shared" si="194"/>
        <v>0</v>
      </c>
      <c r="G705" s="68">
        <f t="shared" si="194"/>
        <v>0</v>
      </c>
      <c r="H705" s="68">
        <f t="shared" si="194"/>
        <v>0</v>
      </c>
      <c r="I705" s="99" t="s">
        <v>266</v>
      </c>
    </row>
    <row r="706" spans="1:9" s="9" customFormat="1">
      <c r="A706" s="7">
        <v>567</v>
      </c>
      <c r="B706" s="67" t="s">
        <v>20</v>
      </c>
      <c r="C706" s="68">
        <f>SUM(D706:H706)</f>
        <v>0</v>
      </c>
      <c r="D706" s="68">
        <v>0</v>
      </c>
      <c r="E706" s="100"/>
      <c r="F706" s="100"/>
      <c r="G706" s="68"/>
      <c r="H706" s="70"/>
      <c r="I706" s="171" t="s">
        <v>93</v>
      </c>
    </row>
    <row r="707" spans="1:9" s="9" customFormat="1">
      <c r="A707" s="7">
        <v>568</v>
      </c>
      <c r="B707" s="67" t="s">
        <v>21</v>
      </c>
      <c r="C707" s="68">
        <f>SUM(D707:H707)</f>
        <v>0</v>
      </c>
      <c r="D707" s="68">
        <v>0</v>
      </c>
      <c r="E707" s="68"/>
      <c r="F707" s="68"/>
      <c r="G707" s="68"/>
      <c r="H707" s="70"/>
      <c r="I707" s="171" t="s">
        <v>93</v>
      </c>
    </row>
    <row r="708" spans="1:9" s="9" customFormat="1" ht="25.5">
      <c r="A708" s="7">
        <v>569</v>
      </c>
      <c r="B708" s="122" t="s">
        <v>450</v>
      </c>
      <c r="C708" s="68">
        <f t="shared" ref="C708:H708" si="195">SUM(C709:C710)</f>
        <v>0</v>
      </c>
      <c r="D708" s="68">
        <f t="shared" si="195"/>
        <v>0</v>
      </c>
      <c r="E708" s="68">
        <f t="shared" si="195"/>
        <v>0</v>
      </c>
      <c r="F708" s="68">
        <f t="shared" si="195"/>
        <v>0</v>
      </c>
      <c r="G708" s="68">
        <f t="shared" si="195"/>
        <v>0</v>
      </c>
      <c r="H708" s="68">
        <f t="shared" si="195"/>
        <v>0</v>
      </c>
      <c r="I708" s="99" t="s">
        <v>266</v>
      </c>
    </row>
    <row r="709" spans="1:9" s="9" customFormat="1">
      <c r="A709" s="7">
        <v>570</v>
      </c>
      <c r="B709" s="67" t="s">
        <v>20</v>
      </c>
      <c r="C709" s="68">
        <f>SUM(D709:H709)</f>
        <v>0</v>
      </c>
      <c r="D709" s="68">
        <v>0</v>
      </c>
      <c r="E709" s="100"/>
      <c r="F709" s="100"/>
      <c r="G709" s="68"/>
      <c r="H709" s="70"/>
      <c r="I709" s="171" t="s">
        <v>93</v>
      </c>
    </row>
    <row r="710" spans="1:9" s="9" customFormat="1">
      <c r="A710" s="7">
        <v>571</v>
      </c>
      <c r="B710" s="67" t="s">
        <v>21</v>
      </c>
      <c r="C710" s="68">
        <f>SUM(D710:H710)</f>
        <v>0</v>
      </c>
      <c r="D710" s="68">
        <v>0</v>
      </c>
      <c r="E710" s="68"/>
      <c r="F710" s="68"/>
      <c r="G710" s="68"/>
      <c r="H710" s="70"/>
      <c r="I710" s="171" t="s">
        <v>93</v>
      </c>
    </row>
    <row r="711" spans="1:9" s="9" customFormat="1" ht="25.5">
      <c r="A711" s="7">
        <v>572</v>
      </c>
      <c r="B711" s="122" t="s">
        <v>451</v>
      </c>
      <c r="C711" s="68">
        <f t="shared" ref="C711:H711" si="196">SUM(C712:C713)</f>
        <v>0</v>
      </c>
      <c r="D711" s="68">
        <f t="shared" si="196"/>
        <v>0</v>
      </c>
      <c r="E711" s="68">
        <f t="shared" si="196"/>
        <v>0</v>
      </c>
      <c r="F711" s="68">
        <f t="shared" si="196"/>
        <v>0</v>
      </c>
      <c r="G711" s="68">
        <f t="shared" si="196"/>
        <v>0</v>
      </c>
      <c r="H711" s="68">
        <f t="shared" si="196"/>
        <v>0</v>
      </c>
      <c r="I711" s="99" t="s">
        <v>266</v>
      </c>
    </row>
    <row r="712" spans="1:9" s="9" customFormat="1">
      <c r="A712" s="7">
        <v>573</v>
      </c>
      <c r="B712" s="67" t="s">
        <v>20</v>
      </c>
      <c r="C712" s="68">
        <f>SUM(D712:H712)</f>
        <v>0</v>
      </c>
      <c r="D712" s="68">
        <v>0</v>
      </c>
      <c r="E712" s="100"/>
      <c r="F712" s="100"/>
      <c r="G712" s="68"/>
      <c r="H712" s="70"/>
      <c r="I712" s="171" t="s">
        <v>93</v>
      </c>
    </row>
    <row r="713" spans="1:9" s="9" customFormat="1">
      <c r="A713" s="7">
        <v>574</v>
      </c>
      <c r="B713" s="67" t="s">
        <v>21</v>
      </c>
      <c r="C713" s="68">
        <f>SUM(D713:H713)</f>
        <v>0</v>
      </c>
      <c r="D713" s="68">
        <v>0</v>
      </c>
      <c r="E713" s="68"/>
      <c r="F713" s="68"/>
      <c r="G713" s="68"/>
      <c r="H713" s="70"/>
      <c r="I713" s="171" t="s">
        <v>93</v>
      </c>
    </row>
    <row r="714" spans="1:9" s="9" customFormat="1" ht="25.5">
      <c r="A714" s="7">
        <v>575</v>
      </c>
      <c r="B714" s="122" t="s">
        <v>452</v>
      </c>
      <c r="C714" s="68">
        <f t="shared" ref="C714:H714" si="197">SUM(C715:C716)</f>
        <v>0</v>
      </c>
      <c r="D714" s="68">
        <f t="shared" si="197"/>
        <v>0</v>
      </c>
      <c r="E714" s="68">
        <f t="shared" si="197"/>
        <v>0</v>
      </c>
      <c r="F714" s="68">
        <f t="shared" si="197"/>
        <v>0</v>
      </c>
      <c r="G714" s="68">
        <f t="shared" si="197"/>
        <v>0</v>
      </c>
      <c r="H714" s="68">
        <f t="shared" si="197"/>
        <v>0</v>
      </c>
      <c r="I714" s="99" t="s">
        <v>266</v>
      </c>
    </row>
    <row r="715" spans="1:9" s="9" customFormat="1">
      <c r="A715" s="7">
        <v>576</v>
      </c>
      <c r="B715" s="67" t="s">
        <v>20</v>
      </c>
      <c r="C715" s="68">
        <f>SUM(D715:H715)</f>
        <v>0</v>
      </c>
      <c r="D715" s="68">
        <v>0</v>
      </c>
      <c r="E715" s="100"/>
      <c r="F715" s="100"/>
      <c r="G715" s="68"/>
      <c r="H715" s="70"/>
      <c r="I715" s="171" t="s">
        <v>93</v>
      </c>
    </row>
    <row r="716" spans="1:9" s="9" customFormat="1">
      <c r="A716" s="7">
        <v>577</v>
      </c>
      <c r="B716" s="67" t="s">
        <v>21</v>
      </c>
      <c r="C716" s="68">
        <f>SUM(D716:H716)</f>
        <v>0</v>
      </c>
      <c r="D716" s="68">
        <v>0</v>
      </c>
      <c r="E716" s="68"/>
      <c r="F716" s="68"/>
      <c r="G716" s="68"/>
      <c r="H716" s="70"/>
      <c r="I716" s="171" t="s">
        <v>93</v>
      </c>
    </row>
    <row r="717" spans="1:9" s="9" customFormat="1" ht="25.5">
      <c r="A717" s="7">
        <v>578</v>
      </c>
      <c r="B717" s="122" t="s">
        <v>453</v>
      </c>
      <c r="C717" s="68">
        <f t="shared" ref="C717:H717" si="198">SUM(C718:C719)</f>
        <v>50</v>
      </c>
      <c r="D717" s="68">
        <f t="shared" si="198"/>
        <v>0</v>
      </c>
      <c r="E717" s="68">
        <f t="shared" si="198"/>
        <v>0</v>
      </c>
      <c r="F717" s="68">
        <f t="shared" si="198"/>
        <v>50</v>
      </c>
      <c r="G717" s="68">
        <f t="shared" si="198"/>
        <v>0</v>
      </c>
      <c r="H717" s="68">
        <f t="shared" si="198"/>
        <v>0</v>
      </c>
      <c r="I717" s="99" t="s">
        <v>266</v>
      </c>
    </row>
    <row r="718" spans="1:9" s="9" customFormat="1">
      <c r="A718" s="7">
        <v>579</v>
      </c>
      <c r="B718" s="67" t="s">
        <v>20</v>
      </c>
      <c r="C718" s="68">
        <f>SUM(D718:H718)</f>
        <v>0</v>
      </c>
      <c r="D718" s="68"/>
      <c r="E718" s="100">
        <v>0</v>
      </c>
      <c r="F718" s="100">
        <v>0</v>
      </c>
      <c r="G718" s="68"/>
      <c r="H718" s="70"/>
      <c r="I718" s="171" t="s">
        <v>93</v>
      </c>
    </row>
    <row r="719" spans="1:9" s="9" customFormat="1">
      <c r="A719" s="7">
        <v>580</v>
      </c>
      <c r="B719" s="67" t="s">
        <v>21</v>
      </c>
      <c r="C719" s="68">
        <f>SUM(D719:H719)</f>
        <v>50</v>
      </c>
      <c r="D719" s="68"/>
      <c r="E719" s="68">
        <v>0</v>
      </c>
      <c r="F719" s="68">
        <v>50</v>
      </c>
      <c r="G719" s="68"/>
      <c r="H719" s="70"/>
      <c r="I719" s="171" t="s">
        <v>93</v>
      </c>
    </row>
    <row r="720" spans="1:9" s="9" customFormat="1" ht="25.5">
      <c r="A720" s="7">
        <v>581</v>
      </c>
      <c r="B720" s="122" t="s">
        <v>454</v>
      </c>
      <c r="C720" s="68">
        <f t="shared" ref="C720:H720" si="199">SUM(C721:C722)</f>
        <v>50</v>
      </c>
      <c r="D720" s="68">
        <f t="shared" si="199"/>
        <v>0</v>
      </c>
      <c r="E720" s="68">
        <f t="shared" si="199"/>
        <v>0</v>
      </c>
      <c r="F720" s="68">
        <f t="shared" si="199"/>
        <v>50</v>
      </c>
      <c r="G720" s="68">
        <f t="shared" si="199"/>
        <v>0</v>
      </c>
      <c r="H720" s="68">
        <f t="shared" si="199"/>
        <v>0</v>
      </c>
      <c r="I720" s="99" t="s">
        <v>266</v>
      </c>
    </row>
    <row r="721" spans="1:9" s="9" customFormat="1">
      <c r="A721" s="7">
        <v>582</v>
      </c>
      <c r="B721" s="140" t="s">
        <v>20</v>
      </c>
      <c r="C721" s="60">
        <f>SUM(D721:H721)</f>
        <v>0</v>
      </c>
      <c r="D721" s="60"/>
      <c r="E721" s="60">
        <v>0</v>
      </c>
      <c r="F721" s="60">
        <v>0</v>
      </c>
      <c r="G721" s="60"/>
      <c r="H721" s="61"/>
      <c r="I721" s="171" t="s">
        <v>93</v>
      </c>
    </row>
    <row r="722" spans="1:9" s="9" customFormat="1">
      <c r="A722" s="7">
        <v>583</v>
      </c>
      <c r="B722" s="67" t="s">
        <v>21</v>
      </c>
      <c r="C722" s="60">
        <f>SUM(D722:H722)</f>
        <v>50</v>
      </c>
      <c r="D722" s="68"/>
      <c r="E722" s="68">
        <v>0</v>
      </c>
      <c r="F722" s="68">
        <v>50</v>
      </c>
      <c r="G722" s="68"/>
      <c r="H722" s="70"/>
      <c r="I722" s="171" t="s">
        <v>93</v>
      </c>
    </row>
    <row r="723" spans="1:9" s="9" customFormat="1" ht="25.5">
      <c r="A723" s="7">
        <v>584</v>
      </c>
      <c r="B723" s="122" t="s">
        <v>455</v>
      </c>
      <c r="C723" s="68">
        <f t="shared" ref="C723:H723" si="200">SUM(C724:C725)</f>
        <v>75</v>
      </c>
      <c r="D723" s="68">
        <f t="shared" si="200"/>
        <v>0</v>
      </c>
      <c r="E723" s="68">
        <f t="shared" si="200"/>
        <v>0</v>
      </c>
      <c r="F723" s="68">
        <f t="shared" si="200"/>
        <v>75</v>
      </c>
      <c r="G723" s="68">
        <f t="shared" si="200"/>
        <v>0</v>
      </c>
      <c r="H723" s="68">
        <f t="shared" si="200"/>
        <v>0</v>
      </c>
      <c r="I723" s="99" t="s">
        <v>266</v>
      </c>
    </row>
    <row r="724" spans="1:9" s="9" customFormat="1">
      <c r="A724" s="7">
        <v>585</v>
      </c>
      <c r="B724" s="67" t="s">
        <v>20</v>
      </c>
      <c r="C724" s="68">
        <f>SUM(D724:H724)</f>
        <v>0</v>
      </c>
      <c r="D724" s="68"/>
      <c r="E724" s="110">
        <v>0</v>
      </c>
      <c r="F724" s="68">
        <v>0</v>
      </c>
      <c r="G724" s="68"/>
      <c r="H724" s="70"/>
      <c r="I724" s="171" t="s">
        <v>93</v>
      </c>
    </row>
    <row r="725" spans="1:9" s="9" customFormat="1">
      <c r="A725" s="7">
        <v>586</v>
      </c>
      <c r="B725" s="67" t="s">
        <v>21</v>
      </c>
      <c r="C725" s="68">
        <f>SUM(D725:H725)</f>
        <v>75</v>
      </c>
      <c r="D725" s="68"/>
      <c r="E725" s="68">
        <v>0</v>
      </c>
      <c r="F725" s="68">
        <v>75</v>
      </c>
      <c r="G725" s="68"/>
      <c r="H725" s="70"/>
      <c r="I725" s="171" t="s">
        <v>93</v>
      </c>
    </row>
    <row r="726" spans="1:9" s="9" customFormat="1" ht="25.5">
      <c r="A726" s="7">
        <v>587</v>
      </c>
      <c r="B726" s="122" t="s">
        <v>456</v>
      </c>
      <c r="C726" s="68">
        <f t="shared" ref="C726:H726" si="201">SUM(C727:C728)</f>
        <v>100</v>
      </c>
      <c r="D726" s="68">
        <f t="shared" si="201"/>
        <v>0</v>
      </c>
      <c r="E726" s="68">
        <f t="shared" si="201"/>
        <v>0</v>
      </c>
      <c r="F726" s="68">
        <f t="shared" si="201"/>
        <v>100</v>
      </c>
      <c r="G726" s="68">
        <f t="shared" si="201"/>
        <v>0</v>
      </c>
      <c r="H726" s="68">
        <f t="shared" si="201"/>
        <v>0</v>
      </c>
      <c r="I726" s="99" t="s">
        <v>266</v>
      </c>
    </row>
    <row r="727" spans="1:9" s="9" customFormat="1">
      <c r="A727" s="7">
        <v>588</v>
      </c>
      <c r="B727" s="67" t="s">
        <v>20</v>
      </c>
      <c r="C727" s="68">
        <f>SUM(D727:H727)</f>
        <v>0</v>
      </c>
      <c r="D727" s="68"/>
      <c r="E727" s="110">
        <v>0</v>
      </c>
      <c r="F727" s="68">
        <v>0</v>
      </c>
      <c r="G727" s="68"/>
      <c r="H727" s="70"/>
      <c r="I727" s="171" t="s">
        <v>93</v>
      </c>
    </row>
    <row r="728" spans="1:9" s="9" customFormat="1">
      <c r="A728" s="7">
        <v>589</v>
      </c>
      <c r="B728" s="67" t="s">
        <v>21</v>
      </c>
      <c r="C728" s="68">
        <f>SUM(D728:H728)</f>
        <v>100</v>
      </c>
      <c r="D728" s="68"/>
      <c r="E728" s="68">
        <v>0</v>
      </c>
      <c r="F728" s="68">
        <v>100</v>
      </c>
      <c r="G728" s="68"/>
      <c r="H728" s="70"/>
      <c r="I728" s="171" t="s">
        <v>93</v>
      </c>
    </row>
    <row r="729" spans="1:9" s="9" customFormat="1" ht="25.5">
      <c r="A729" s="7">
        <v>590</v>
      </c>
      <c r="B729" s="122" t="s">
        <v>457</v>
      </c>
      <c r="C729" s="68">
        <f t="shared" ref="C729:H729" si="202">SUM(C730:C731)</f>
        <v>75</v>
      </c>
      <c r="D729" s="68">
        <f t="shared" si="202"/>
        <v>0</v>
      </c>
      <c r="E729" s="68">
        <f t="shared" si="202"/>
        <v>0</v>
      </c>
      <c r="F729" s="68">
        <v>0</v>
      </c>
      <c r="G729" s="68">
        <f t="shared" si="202"/>
        <v>0</v>
      </c>
      <c r="H729" s="68">
        <f t="shared" si="202"/>
        <v>0</v>
      </c>
      <c r="I729" s="99" t="s">
        <v>266</v>
      </c>
    </row>
    <row r="730" spans="1:9" s="9" customFormat="1">
      <c r="A730" s="7">
        <v>591</v>
      </c>
      <c r="B730" s="67" t="s">
        <v>20</v>
      </c>
      <c r="C730" s="68">
        <f>SUM(D730:H730)</f>
        <v>0</v>
      </c>
      <c r="D730" s="68"/>
      <c r="E730" s="110">
        <v>0</v>
      </c>
      <c r="F730" s="68">
        <v>0</v>
      </c>
      <c r="G730" s="68"/>
      <c r="H730" s="70"/>
      <c r="I730" s="171" t="s">
        <v>93</v>
      </c>
    </row>
    <row r="731" spans="1:9" s="9" customFormat="1">
      <c r="A731" s="7">
        <v>592</v>
      </c>
      <c r="B731" s="67" t="s">
        <v>21</v>
      </c>
      <c r="C731" s="68">
        <f>SUM(D731:H731)</f>
        <v>75</v>
      </c>
      <c r="D731" s="68"/>
      <c r="E731" s="68">
        <v>0</v>
      </c>
      <c r="F731" s="68">
        <v>75</v>
      </c>
      <c r="G731" s="68"/>
      <c r="H731" s="70"/>
      <c r="I731" s="171" t="s">
        <v>93</v>
      </c>
    </row>
    <row r="732" spans="1:9" s="9" customFormat="1" ht="25.5">
      <c r="A732" s="7">
        <v>593</v>
      </c>
      <c r="B732" s="122" t="s">
        <v>458</v>
      </c>
      <c r="C732" s="68">
        <f t="shared" ref="C732:H732" si="203">SUM(C733:C734)</f>
        <v>50</v>
      </c>
      <c r="D732" s="68">
        <f t="shared" si="203"/>
        <v>0</v>
      </c>
      <c r="E732" s="68">
        <f t="shared" si="203"/>
        <v>0</v>
      </c>
      <c r="F732" s="68">
        <f t="shared" si="203"/>
        <v>50</v>
      </c>
      <c r="G732" s="68">
        <f t="shared" si="203"/>
        <v>0</v>
      </c>
      <c r="H732" s="68">
        <f t="shared" si="203"/>
        <v>0</v>
      </c>
      <c r="I732" s="99" t="s">
        <v>266</v>
      </c>
    </row>
    <row r="733" spans="1:9" s="9" customFormat="1">
      <c r="A733" s="7">
        <v>594</v>
      </c>
      <c r="B733" s="67" t="s">
        <v>20</v>
      </c>
      <c r="C733" s="68">
        <f>SUM(D733:H733)</f>
        <v>0</v>
      </c>
      <c r="D733" s="68"/>
      <c r="E733" s="110">
        <v>0</v>
      </c>
      <c r="F733" s="68">
        <v>0</v>
      </c>
      <c r="G733" s="68"/>
      <c r="H733" s="70"/>
      <c r="I733" s="171" t="s">
        <v>93</v>
      </c>
    </row>
    <row r="734" spans="1:9" s="9" customFormat="1">
      <c r="A734" s="7">
        <v>595</v>
      </c>
      <c r="B734" s="67" t="s">
        <v>21</v>
      </c>
      <c r="C734" s="68">
        <f>SUM(D734:H734)</f>
        <v>50</v>
      </c>
      <c r="D734" s="68"/>
      <c r="E734" s="68">
        <v>0</v>
      </c>
      <c r="F734" s="68">
        <v>50</v>
      </c>
      <c r="G734" s="68"/>
      <c r="H734" s="70"/>
      <c r="I734" s="171" t="s">
        <v>93</v>
      </c>
    </row>
    <row r="735" spans="1:9" s="9" customFormat="1" ht="25.5">
      <c r="A735" s="7">
        <v>596</v>
      </c>
      <c r="B735" s="122" t="s">
        <v>459</v>
      </c>
      <c r="C735" s="68">
        <f t="shared" ref="C735:H735" si="204">SUM(C736:C737)</f>
        <v>100</v>
      </c>
      <c r="D735" s="68">
        <f t="shared" si="204"/>
        <v>0</v>
      </c>
      <c r="E735" s="68">
        <f t="shared" si="204"/>
        <v>0</v>
      </c>
      <c r="F735" s="68">
        <f t="shared" si="204"/>
        <v>100</v>
      </c>
      <c r="G735" s="68">
        <f t="shared" si="204"/>
        <v>0</v>
      </c>
      <c r="H735" s="68">
        <f t="shared" si="204"/>
        <v>0</v>
      </c>
      <c r="I735" s="99" t="s">
        <v>266</v>
      </c>
    </row>
    <row r="736" spans="1:9" s="9" customFormat="1">
      <c r="A736" s="7">
        <v>597</v>
      </c>
      <c r="B736" s="67" t="s">
        <v>20</v>
      </c>
      <c r="C736" s="68">
        <f>SUM(D736:H736)</f>
        <v>0</v>
      </c>
      <c r="D736" s="68"/>
      <c r="E736" s="110">
        <v>0</v>
      </c>
      <c r="F736" s="68">
        <v>0</v>
      </c>
      <c r="G736" s="68"/>
      <c r="H736" s="70"/>
      <c r="I736" s="171" t="s">
        <v>93</v>
      </c>
    </row>
    <row r="737" spans="1:9" s="9" customFormat="1">
      <c r="A737" s="7">
        <v>598</v>
      </c>
      <c r="B737" s="67" t="s">
        <v>21</v>
      </c>
      <c r="C737" s="68">
        <f>SUM(D737:H737)</f>
        <v>100</v>
      </c>
      <c r="D737" s="68"/>
      <c r="E737" s="68">
        <v>0</v>
      </c>
      <c r="F737" s="68">
        <v>100</v>
      </c>
      <c r="G737" s="68"/>
      <c r="H737" s="70"/>
      <c r="I737" s="171" t="s">
        <v>93</v>
      </c>
    </row>
    <row r="738" spans="1:9" s="9" customFormat="1" ht="25.5">
      <c r="A738" s="7">
        <v>599</v>
      </c>
      <c r="B738" s="55" t="s">
        <v>460</v>
      </c>
      <c r="C738" s="14">
        <f t="shared" ref="C738:H738" si="205">SUM(C739:C740)</f>
        <v>115</v>
      </c>
      <c r="D738" s="14">
        <f t="shared" si="205"/>
        <v>0</v>
      </c>
      <c r="E738" s="14">
        <f t="shared" si="205"/>
        <v>0</v>
      </c>
      <c r="F738" s="14">
        <f t="shared" si="205"/>
        <v>0</v>
      </c>
      <c r="G738" s="14">
        <f t="shared" si="205"/>
        <v>115</v>
      </c>
      <c r="H738" s="14">
        <f t="shared" si="205"/>
        <v>0</v>
      </c>
      <c r="I738" s="99" t="s">
        <v>266</v>
      </c>
    </row>
    <row r="739" spans="1:9" s="9" customFormat="1">
      <c r="A739" s="7">
        <v>600</v>
      </c>
      <c r="B739" s="67" t="s">
        <v>20</v>
      </c>
      <c r="C739" s="68">
        <f>SUM(D739:H739)</f>
        <v>0</v>
      </c>
      <c r="D739" s="68"/>
      <c r="E739" s="100"/>
      <c r="F739" s="100">
        <v>0</v>
      </c>
      <c r="G739" s="68">
        <v>0</v>
      </c>
      <c r="H739" s="70"/>
      <c r="I739" s="171" t="s">
        <v>93</v>
      </c>
    </row>
    <row r="740" spans="1:9" s="9" customFormat="1">
      <c r="A740" s="7">
        <v>601</v>
      </c>
      <c r="B740" s="67" t="s">
        <v>21</v>
      </c>
      <c r="C740" s="68">
        <f>SUM(D740:H740)</f>
        <v>115</v>
      </c>
      <c r="D740" s="68"/>
      <c r="E740" s="68"/>
      <c r="F740" s="68">
        <v>0</v>
      </c>
      <c r="G740" s="68">
        <v>115</v>
      </c>
      <c r="H740" s="70"/>
      <c r="I740" s="171" t="s">
        <v>93</v>
      </c>
    </row>
    <row r="741" spans="1:9" s="9" customFormat="1" ht="25.5">
      <c r="A741" s="7">
        <v>602</v>
      </c>
      <c r="B741" s="55" t="s">
        <v>461</v>
      </c>
      <c r="C741" s="14">
        <f t="shared" ref="C741:H741" si="206">SUM(C742:C743)</f>
        <v>125</v>
      </c>
      <c r="D741" s="14">
        <f t="shared" si="206"/>
        <v>0</v>
      </c>
      <c r="E741" s="14">
        <f t="shared" si="206"/>
        <v>0</v>
      </c>
      <c r="F741" s="14">
        <f t="shared" si="206"/>
        <v>0</v>
      </c>
      <c r="G741" s="14">
        <f t="shared" si="206"/>
        <v>125</v>
      </c>
      <c r="H741" s="14">
        <f t="shared" si="206"/>
        <v>0</v>
      </c>
      <c r="I741" s="99" t="s">
        <v>266</v>
      </c>
    </row>
    <row r="742" spans="1:9" s="9" customFormat="1">
      <c r="A742" s="7">
        <v>603</v>
      </c>
      <c r="B742" s="67" t="s">
        <v>20</v>
      </c>
      <c r="C742" s="68">
        <f>SUM(D742:H742)</f>
        <v>0</v>
      </c>
      <c r="D742" s="68"/>
      <c r="E742" s="100"/>
      <c r="F742" s="100">
        <v>0</v>
      </c>
      <c r="G742" s="68">
        <v>0</v>
      </c>
      <c r="H742" s="70"/>
      <c r="I742" s="171" t="s">
        <v>93</v>
      </c>
    </row>
    <row r="743" spans="1:9" s="9" customFormat="1">
      <c r="A743" s="7">
        <v>604</v>
      </c>
      <c r="B743" s="67" t="s">
        <v>21</v>
      </c>
      <c r="C743" s="68">
        <f>SUM(D743:H743)</f>
        <v>125</v>
      </c>
      <c r="D743" s="68"/>
      <c r="E743" s="68"/>
      <c r="F743" s="68">
        <v>0</v>
      </c>
      <c r="G743" s="68">
        <v>125</v>
      </c>
      <c r="H743" s="70"/>
      <c r="I743" s="171" t="s">
        <v>93</v>
      </c>
    </row>
    <row r="744" spans="1:9" s="9" customFormat="1" ht="25.5">
      <c r="A744" s="7">
        <v>605</v>
      </c>
      <c r="B744" s="55" t="s">
        <v>462</v>
      </c>
      <c r="C744" s="14">
        <f t="shared" ref="C744:H744" si="207">SUM(C745:C746)</f>
        <v>100</v>
      </c>
      <c r="D744" s="14">
        <f t="shared" si="207"/>
        <v>0</v>
      </c>
      <c r="E744" s="14">
        <f t="shared" si="207"/>
        <v>0</v>
      </c>
      <c r="F744" s="14">
        <f t="shared" si="207"/>
        <v>0</v>
      </c>
      <c r="G744" s="14">
        <f t="shared" si="207"/>
        <v>100</v>
      </c>
      <c r="H744" s="14">
        <f t="shared" si="207"/>
        <v>0</v>
      </c>
      <c r="I744" s="99" t="s">
        <v>266</v>
      </c>
    </row>
    <row r="745" spans="1:9" s="9" customFormat="1">
      <c r="A745" s="7">
        <v>606</v>
      </c>
      <c r="B745" s="67" t="s">
        <v>20</v>
      </c>
      <c r="C745" s="68">
        <f>SUM(D745:H745)</f>
        <v>0</v>
      </c>
      <c r="D745" s="68"/>
      <c r="E745" s="100"/>
      <c r="F745" s="100"/>
      <c r="G745" s="68">
        <v>0</v>
      </c>
      <c r="H745" s="70"/>
      <c r="I745" s="171" t="s">
        <v>93</v>
      </c>
    </row>
    <row r="746" spans="1:9" s="9" customFormat="1">
      <c r="A746" s="7">
        <v>607</v>
      </c>
      <c r="B746" s="67" t="s">
        <v>21</v>
      </c>
      <c r="C746" s="68">
        <f>SUM(D746:H746)</f>
        <v>100</v>
      </c>
      <c r="D746" s="68"/>
      <c r="E746" s="68"/>
      <c r="F746" s="68"/>
      <c r="G746" s="68">
        <v>100</v>
      </c>
      <c r="H746" s="70"/>
      <c r="I746" s="171" t="s">
        <v>93</v>
      </c>
    </row>
    <row r="747" spans="1:9" s="9" customFormat="1" ht="25.5">
      <c r="A747" s="7">
        <v>608</v>
      </c>
      <c r="B747" s="55" t="s">
        <v>463</v>
      </c>
      <c r="C747" s="14">
        <f t="shared" ref="C747:H747" si="208">SUM(C748:C749)</f>
        <v>95</v>
      </c>
      <c r="D747" s="14">
        <f t="shared" si="208"/>
        <v>0</v>
      </c>
      <c r="E747" s="14">
        <f t="shared" si="208"/>
        <v>0</v>
      </c>
      <c r="F747" s="14">
        <f t="shared" si="208"/>
        <v>0</v>
      </c>
      <c r="G747" s="14">
        <f t="shared" si="208"/>
        <v>95</v>
      </c>
      <c r="H747" s="14">
        <f t="shared" si="208"/>
        <v>0</v>
      </c>
      <c r="I747" s="99" t="s">
        <v>266</v>
      </c>
    </row>
    <row r="748" spans="1:9" s="9" customFormat="1">
      <c r="A748" s="7">
        <v>609</v>
      </c>
      <c r="B748" s="67" t="s">
        <v>20</v>
      </c>
      <c r="C748" s="68">
        <f>SUM(D748:H748)</f>
        <v>0</v>
      </c>
      <c r="D748" s="68"/>
      <c r="E748" s="100"/>
      <c r="F748" s="100"/>
      <c r="G748" s="68">
        <v>0</v>
      </c>
      <c r="H748" s="70"/>
      <c r="I748" s="171" t="s">
        <v>93</v>
      </c>
    </row>
    <row r="749" spans="1:9" s="9" customFormat="1">
      <c r="A749" s="7">
        <v>610</v>
      </c>
      <c r="B749" s="67" t="s">
        <v>21</v>
      </c>
      <c r="C749" s="68">
        <f>SUM(D749:H749)</f>
        <v>95</v>
      </c>
      <c r="D749" s="68"/>
      <c r="E749" s="68"/>
      <c r="F749" s="68"/>
      <c r="G749" s="68">
        <v>95</v>
      </c>
      <c r="H749" s="70"/>
      <c r="I749" s="171" t="s">
        <v>93</v>
      </c>
    </row>
    <row r="750" spans="1:9" s="9" customFormat="1" ht="25.5">
      <c r="A750" s="7">
        <v>611</v>
      </c>
      <c r="B750" s="55" t="s">
        <v>464</v>
      </c>
      <c r="C750" s="14">
        <f t="shared" ref="C750:H750" si="209">SUM(C751:C752)</f>
        <v>75</v>
      </c>
      <c r="D750" s="14">
        <f t="shared" si="209"/>
        <v>0</v>
      </c>
      <c r="E750" s="14">
        <f t="shared" si="209"/>
        <v>0</v>
      </c>
      <c r="F750" s="14">
        <f t="shared" si="209"/>
        <v>0</v>
      </c>
      <c r="G750" s="14">
        <f t="shared" si="209"/>
        <v>75</v>
      </c>
      <c r="H750" s="14">
        <f t="shared" si="209"/>
        <v>0</v>
      </c>
      <c r="I750" s="99" t="s">
        <v>266</v>
      </c>
    </row>
    <row r="751" spans="1:9" s="9" customFormat="1">
      <c r="A751" s="7">
        <v>612</v>
      </c>
      <c r="B751" s="67" t="s">
        <v>20</v>
      </c>
      <c r="C751" s="68">
        <f>SUM(D751:H751)</f>
        <v>0</v>
      </c>
      <c r="D751" s="68"/>
      <c r="E751" s="110"/>
      <c r="F751" s="68"/>
      <c r="G751" s="68">
        <v>0</v>
      </c>
      <c r="H751" s="70"/>
      <c r="I751" s="171" t="s">
        <v>93</v>
      </c>
    </row>
    <row r="752" spans="1:9" s="9" customFormat="1">
      <c r="A752" s="7">
        <v>613</v>
      </c>
      <c r="B752" s="67" t="s">
        <v>21</v>
      </c>
      <c r="C752" s="68">
        <f>SUM(D752:H752)</f>
        <v>75</v>
      </c>
      <c r="D752" s="68"/>
      <c r="E752" s="68"/>
      <c r="F752" s="68"/>
      <c r="G752" s="68">
        <v>75</v>
      </c>
      <c r="H752" s="70"/>
      <c r="I752" s="171" t="s">
        <v>93</v>
      </c>
    </row>
    <row r="753" spans="1:9" s="9" customFormat="1" ht="25.5">
      <c r="A753" s="7">
        <v>614</v>
      </c>
      <c r="B753" s="55" t="s">
        <v>465</v>
      </c>
      <c r="C753" s="14">
        <f t="shared" ref="C753:H753" si="210">SUM(C754:C755)</f>
        <v>50</v>
      </c>
      <c r="D753" s="14">
        <f t="shared" si="210"/>
        <v>0</v>
      </c>
      <c r="E753" s="14">
        <f t="shared" si="210"/>
        <v>0</v>
      </c>
      <c r="F753" s="14">
        <f t="shared" si="210"/>
        <v>0</v>
      </c>
      <c r="G753" s="14">
        <f t="shared" si="210"/>
        <v>0</v>
      </c>
      <c r="H753" s="14">
        <f t="shared" si="210"/>
        <v>50</v>
      </c>
      <c r="I753" s="99" t="s">
        <v>266</v>
      </c>
    </row>
    <row r="754" spans="1:9" s="9" customFormat="1">
      <c r="A754" s="7">
        <v>615</v>
      </c>
      <c r="B754" s="67" t="s">
        <v>20</v>
      </c>
      <c r="C754" s="68">
        <f>SUM(D754:H754)</f>
        <v>0</v>
      </c>
      <c r="D754" s="68"/>
      <c r="E754" s="110"/>
      <c r="F754" s="68"/>
      <c r="G754" s="68"/>
      <c r="H754" s="70">
        <v>0</v>
      </c>
      <c r="I754" s="171" t="s">
        <v>93</v>
      </c>
    </row>
    <row r="755" spans="1:9" s="9" customFormat="1">
      <c r="A755" s="7">
        <v>616</v>
      </c>
      <c r="B755" s="67" t="s">
        <v>21</v>
      </c>
      <c r="C755" s="68">
        <f>SUM(D755:H755)</f>
        <v>50</v>
      </c>
      <c r="D755" s="68"/>
      <c r="E755" s="68"/>
      <c r="F755" s="68"/>
      <c r="G755" s="68"/>
      <c r="H755" s="70">
        <v>50</v>
      </c>
      <c r="I755" s="171" t="s">
        <v>93</v>
      </c>
    </row>
    <row r="756" spans="1:9" s="9" customFormat="1" ht="25.5">
      <c r="A756" s="7">
        <v>617</v>
      </c>
      <c r="B756" s="55" t="s">
        <v>466</v>
      </c>
      <c r="C756" s="14">
        <f t="shared" ref="C756:H756" si="211">SUM(C757:C758)</f>
        <v>60</v>
      </c>
      <c r="D756" s="14">
        <f t="shared" si="211"/>
        <v>0</v>
      </c>
      <c r="E756" s="14">
        <f t="shared" si="211"/>
        <v>0</v>
      </c>
      <c r="F756" s="14">
        <f t="shared" si="211"/>
        <v>0</v>
      </c>
      <c r="G756" s="14">
        <f t="shared" si="211"/>
        <v>0</v>
      </c>
      <c r="H756" s="14">
        <f t="shared" si="211"/>
        <v>60</v>
      </c>
      <c r="I756" s="99" t="s">
        <v>266</v>
      </c>
    </row>
    <row r="757" spans="1:9" s="9" customFormat="1">
      <c r="A757" s="7">
        <v>618</v>
      </c>
      <c r="B757" s="67" t="s">
        <v>20</v>
      </c>
      <c r="C757" s="68">
        <f>SUM(D757:H757)</f>
        <v>0</v>
      </c>
      <c r="D757" s="68"/>
      <c r="E757" s="110"/>
      <c r="F757" s="68"/>
      <c r="G757" s="68"/>
      <c r="H757" s="70">
        <v>0</v>
      </c>
      <c r="I757" s="171" t="s">
        <v>93</v>
      </c>
    </row>
    <row r="758" spans="1:9" s="9" customFormat="1">
      <c r="A758" s="7">
        <v>619</v>
      </c>
      <c r="B758" s="67" t="s">
        <v>21</v>
      </c>
      <c r="C758" s="68">
        <f>SUM(D758:H758)</f>
        <v>60</v>
      </c>
      <c r="D758" s="68"/>
      <c r="E758" s="68"/>
      <c r="F758" s="68"/>
      <c r="G758" s="68"/>
      <c r="H758" s="70">
        <v>60</v>
      </c>
      <c r="I758" s="171" t="s">
        <v>93</v>
      </c>
    </row>
    <row r="759" spans="1:9" s="9" customFormat="1" ht="25.5">
      <c r="A759" s="7">
        <v>620</v>
      </c>
      <c r="B759" s="55" t="s">
        <v>467</v>
      </c>
      <c r="C759" s="14">
        <f t="shared" ref="C759:H759" si="212">SUM(C760:C761)</f>
        <v>50</v>
      </c>
      <c r="D759" s="14">
        <f t="shared" si="212"/>
        <v>0</v>
      </c>
      <c r="E759" s="14">
        <f t="shared" si="212"/>
        <v>0</v>
      </c>
      <c r="F759" s="14">
        <f t="shared" si="212"/>
        <v>0</v>
      </c>
      <c r="G759" s="14">
        <f t="shared" si="212"/>
        <v>0</v>
      </c>
      <c r="H759" s="14">
        <f t="shared" si="212"/>
        <v>50</v>
      </c>
      <c r="I759" s="99" t="s">
        <v>266</v>
      </c>
    </row>
    <row r="760" spans="1:9" s="9" customFormat="1">
      <c r="A760" s="7">
        <v>621</v>
      </c>
      <c r="B760" s="67" t="s">
        <v>20</v>
      </c>
      <c r="C760" s="68">
        <f>SUM(D760:H760)</f>
        <v>0</v>
      </c>
      <c r="D760" s="68"/>
      <c r="E760" s="110"/>
      <c r="F760" s="68"/>
      <c r="G760" s="68"/>
      <c r="H760" s="70">
        <v>0</v>
      </c>
      <c r="I760" s="171" t="s">
        <v>93</v>
      </c>
    </row>
    <row r="761" spans="1:9" s="9" customFormat="1">
      <c r="A761" s="7">
        <v>622</v>
      </c>
      <c r="B761" s="67" t="s">
        <v>21</v>
      </c>
      <c r="C761" s="68">
        <v>50</v>
      </c>
      <c r="D761" s="68"/>
      <c r="E761" s="68"/>
      <c r="F761" s="68"/>
      <c r="G761" s="68"/>
      <c r="H761" s="70">
        <v>50</v>
      </c>
      <c r="I761" s="171" t="s">
        <v>93</v>
      </c>
    </row>
    <row r="762" spans="1:9" s="9" customFormat="1" ht="25.5">
      <c r="A762" s="7">
        <v>623</v>
      </c>
      <c r="B762" s="55" t="s">
        <v>468</v>
      </c>
      <c r="C762" s="14">
        <f t="shared" ref="C762:H762" si="213">SUM(C763:C764)</f>
        <v>50</v>
      </c>
      <c r="D762" s="14">
        <f t="shared" si="213"/>
        <v>0</v>
      </c>
      <c r="E762" s="14">
        <f t="shared" si="213"/>
        <v>0</v>
      </c>
      <c r="F762" s="14">
        <f t="shared" si="213"/>
        <v>0</v>
      </c>
      <c r="G762" s="14">
        <f t="shared" si="213"/>
        <v>0</v>
      </c>
      <c r="H762" s="14">
        <f t="shared" si="213"/>
        <v>50</v>
      </c>
      <c r="I762" s="99" t="s">
        <v>266</v>
      </c>
    </row>
    <row r="763" spans="1:9" s="9" customFormat="1">
      <c r="A763" s="7">
        <v>624</v>
      </c>
      <c r="B763" s="67" t="s">
        <v>20</v>
      </c>
      <c r="C763" s="68">
        <f>SUM(D763:H763)</f>
        <v>0</v>
      </c>
      <c r="D763" s="68"/>
      <c r="E763" s="110"/>
      <c r="F763" s="68"/>
      <c r="G763" s="68"/>
      <c r="H763" s="70">
        <v>0</v>
      </c>
      <c r="I763" s="171" t="s">
        <v>93</v>
      </c>
    </row>
    <row r="764" spans="1:9" s="9" customFormat="1">
      <c r="A764" s="7">
        <v>625</v>
      </c>
      <c r="B764" s="67" t="s">
        <v>21</v>
      </c>
      <c r="C764" s="68">
        <f t="shared" ref="C764:C772" si="214">SUM(D764:H764)</f>
        <v>50</v>
      </c>
      <c r="D764" s="68"/>
      <c r="E764" s="68"/>
      <c r="F764" s="68"/>
      <c r="G764" s="68"/>
      <c r="H764" s="70">
        <v>50</v>
      </c>
      <c r="I764" s="171" t="s">
        <v>93</v>
      </c>
    </row>
    <row r="765" spans="1:9" s="9" customFormat="1" ht="72.75" customHeight="1">
      <c r="A765" s="7">
        <v>626</v>
      </c>
      <c r="B765" s="55" t="s">
        <v>469</v>
      </c>
      <c r="C765" s="68">
        <f>SUM(C766)</f>
        <v>80</v>
      </c>
      <c r="D765" s="68">
        <f t="shared" ref="D765:H765" si="215">SUM(D766)</f>
        <v>0</v>
      </c>
      <c r="E765" s="68">
        <f t="shared" si="215"/>
        <v>80</v>
      </c>
      <c r="F765" s="68">
        <f t="shared" si="215"/>
        <v>0</v>
      </c>
      <c r="G765" s="68">
        <f t="shared" si="215"/>
        <v>0</v>
      </c>
      <c r="H765" s="68">
        <f t="shared" si="215"/>
        <v>0</v>
      </c>
      <c r="I765" s="99" t="s">
        <v>266</v>
      </c>
    </row>
    <row r="766" spans="1:9" s="9" customFormat="1">
      <c r="A766" s="7">
        <v>627</v>
      </c>
      <c r="B766" s="67" t="s">
        <v>21</v>
      </c>
      <c r="C766" s="68">
        <f t="shared" si="214"/>
        <v>80</v>
      </c>
      <c r="D766" s="68">
        <v>0</v>
      </c>
      <c r="E766" s="68">
        <v>80</v>
      </c>
      <c r="F766" s="68"/>
      <c r="G766" s="68"/>
      <c r="H766" s="70"/>
      <c r="I766" s="171" t="s">
        <v>93</v>
      </c>
    </row>
    <row r="767" spans="1:9" s="9" customFormat="1" ht="89.25" customHeight="1">
      <c r="A767" s="7">
        <v>628</v>
      </c>
      <c r="B767" s="55" t="s">
        <v>470</v>
      </c>
      <c r="C767" s="68">
        <f>SUM(C768)</f>
        <v>0</v>
      </c>
      <c r="D767" s="68">
        <f t="shared" ref="D767:H767" si="216">SUM(D768)</f>
        <v>0</v>
      </c>
      <c r="E767" s="68">
        <f t="shared" si="216"/>
        <v>0</v>
      </c>
      <c r="F767" s="68">
        <f t="shared" si="216"/>
        <v>0</v>
      </c>
      <c r="G767" s="68">
        <f t="shared" si="216"/>
        <v>0</v>
      </c>
      <c r="H767" s="68">
        <f t="shared" si="216"/>
        <v>0</v>
      </c>
      <c r="I767" s="99" t="s">
        <v>266</v>
      </c>
    </row>
    <row r="768" spans="1:9" s="9" customFormat="1" ht="18.75" customHeight="1">
      <c r="A768" s="7">
        <v>629</v>
      </c>
      <c r="B768" s="128" t="s">
        <v>21</v>
      </c>
      <c r="C768" s="68">
        <f t="shared" si="214"/>
        <v>0</v>
      </c>
      <c r="D768" s="141"/>
      <c r="E768" s="141">
        <v>0</v>
      </c>
      <c r="F768" s="141"/>
      <c r="G768" s="141"/>
      <c r="H768" s="70"/>
      <c r="I768" s="171" t="s">
        <v>93</v>
      </c>
    </row>
    <row r="769" spans="1:9" s="9" customFormat="1" ht="95.25" customHeight="1">
      <c r="A769" s="7">
        <v>630</v>
      </c>
      <c r="B769" s="55" t="s">
        <v>573</v>
      </c>
      <c r="C769" s="68">
        <f>SUM(C770)</f>
        <v>50</v>
      </c>
      <c r="D769" s="68">
        <f t="shared" ref="D769:H769" si="217">SUM(D770)</f>
        <v>0</v>
      </c>
      <c r="E769" s="68">
        <f t="shared" si="217"/>
        <v>0</v>
      </c>
      <c r="F769" s="68">
        <f t="shared" si="217"/>
        <v>50</v>
      </c>
      <c r="G769" s="68">
        <f t="shared" si="217"/>
        <v>0</v>
      </c>
      <c r="H769" s="68">
        <f t="shared" si="217"/>
        <v>0</v>
      </c>
      <c r="I769" s="99" t="s">
        <v>266</v>
      </c>
    </row>
    <row r="770" spans="1:9" s="9" customFormat="1">
      <c r="A770" s="7">
        <v>631</v>
      </c>
      <c r="B770" s="67" t="s">
        <v>21</v>
      </c>
      <c r="C770" s="68">
        <f t="shared" si="214"/>
        <v>50</v>
      </c>
      <c r="D770" s="68"/>
      <c r="E770" s="68"/>
      <c r="F770" s="68">
        <v>50</v>
      </c>
      <c r="G770" s="68"/>
      <c r="H770" s="70"/>
      <c r="I770" s="171" t="s">
        <v>93</v>
      </c>
    </row>
    <row r="771" spans="1:9" s="9" customFormat="1" ht="89.25">
      <c r="A771" s="7">
        <v>632</v>
      </c>
      <c r="B771" s="142" t="s">
        <v>574</v>
      </c>
      <c r="C771" s="68">
        <f>SUM(C772)</f>
        <v>80</v>
      </c>
      <c r="D771" s="68">
        <f t="shared" ref="D771:H771" si="218">SUM(D772)</f>
        <v>0</v>
      </c>
      <c r="E771" s="68">
        <f t="shared" si="218"/>
        <v>0</v>
      </c>
      <c r="F771" s="68">
        <f t="shared" si="218"/>
        <v>0</v>
      </c>
      <c r="G771" s="68">
        <f t="shared" si="218"/>
        <v>80</v>
      </c>
      <c r="H771" s="68">
        <f t="shared" si="218"/>
        <v>0</v>
      </c>
      <c r="I771" s="99" t="s">
        <v>266</v>
      </c>
    </row>
    <row r="772" spans="1:9" s="9" customFormat="1">
      <c r="A772" s="7">
        <v>633</v>
      </c>
      <c r="B772" s="67" t="s">
        <v>21</v>
      </c>
      <c r="C772" s="68">
        <f t="shared" si="214"/>
        <v>80</v>
      </c>
      <c r="D772" s="68">
        <v>0</v>
      </c>
      <c r="E772" s="68">
        <v>0</v>
      </c>
      <c r="F772" s="68">
        <v>0</v>
      </c>
      <c r="G772" s="68">
        <v>80</v>
      </c>
      <c r="H772" s="68">
        <f t="shared" ref="H772" si="219">SUM(I772:M772)</f>
        <v>0</v>
      </c>
      <c r="I772" s="99"/>
    </row>
    <row r="773" spans="1:9" s="9" customFormat="1" ht="25.5">
      <c r="A773" s="7">
        <v>634</v>
      </c>
      <c r="B773" s="130" t="s">
        <v>605</v>
      </c>
      <c r="C773" s="68">
        <f>SUM(D773:H773)</f>
        <v>120</v>
      </c>
      <c r="D773" s="68">
        <f>SUM(D774)</f>
        <v>0</v>
      </c>
      <c r="E773" s="68">
        <f t="shared" ref="E773:H773" si="220">SUM(E774)</f>
        <v>120</v>
      </c>
      <c r="F773" s="68">
        <f t="shared" si="220"/>
        <v>0</v>
      </c>
      <c r="G773" s="68">
        <f t="shared" si="220"/>
        <v>0</v>
      </c>
      <c r="H773" s="68">
        <f t="shared" si="220"/>
        <v>0</v>
      </c>
      <c r="I773" s="99"/>
    </row>
    <row r="774" spans="1:9" s="9" customFormat="1">
      <c r="A774" s="7">
        <v>635</v>
      </c>
      <c r="B774" s="67" t="s">
        <v>21</v>
      </c>
      <c r="C774" s="68">
        <f>SUM(D774:H774)</f>
        <v>120</v>
      </c>
      <c r="D774" s="68"/>
      <c r="E774" s="68">
        <v>120</v>
      </c>
      <c r="F774" s="68"/>
      <c r="G774" s="68"/>
      <c r="H774" s="68"/>
      <c r="I774" s="99"/>
    </row>
    <row r="775" spans="1:9" s="9" customFormat="1" ht="40.5">
      <c r="A775" s="7">
        <v>636</v>
      </c>
      <c r="B775" s="66" t="s">
        <v>319</v>
      </c>
      <c r="C775" s="143">
        <f>SUM(C776:C777)</f>
        <v>8571.3950000000004</v>
      </c>
      <c r="D775" s="143">
        <f t="shared" ref="D775:H775" si="221">SUM(D776:D777)</f>
        <v>1071.395</v>
      </c>
      <c r="E775" s="143">
        <f t="shared" si="221"/>
        <v>200</v>
      </c>
      <c r="F775" s="143">
        <f t="shared" si="221"/>
        <v>3000</v>
      </c>
      <c r="G775" s="143">
        <f t="shared" si="221"/>
        <v>2300</v>
      </c>
      <c r="H775" s="143">
        <f t="shared" si="221"/>
        <v>2000</v>
      </c>
      <c r="I775" s="99" t="s">
        <v>120</v>
      </c>
    </row>
    <row r="776" spans="1:9" s="9" customFormat="1">
      <c r="A776" s="7">
        <v>637</v>
      </c>
      <c r="B776" s="67" t="s">
        <v>20</v>
      </c>
      <c r="C776" s="59">
        <f>SUM(D776:H776)</f>
        <v>0</v>
      </c>
      <c r="D776" s="60">
        <f>SUM(C780)</f>
        <v>0</v>
      </c>
      <c r="E776" s="60">
        <f>SUM(D780)</f>
        <v>0</v>
      </c>
      <c r="F776" s="60">
        <f>SUM(E780)</f>
        <v>0</v>
      </c>
      <c r="G776" s="60">
        <f>SUM(F780)</f>
        <v>0</v>
      </c>
      <c r="H776" s="60">
        <f>SUM(G780)</f>
        <v>0</v>
      </c>
      <c r="I776" s="171" t="s">
        <v>93</v>
      </c>
    </row>
    <row r="777" spans="1:9" s="9" customFormat="1">
      <c r="A777" s="7">
        <v>638</v>
      </c>
      <c r="B777" s="67" t="s">
        <v>21</v>
      </c>
      <c r="C777" s="144">
        <f>SUM(D777:H777)</f>
        <v>8571.3950000000004</v>
      </c>
      <c r="D777" s="68">
        <f>SUM(D781)</f>
        <v>1071.395</v>
      </c>
      <c r="E777" s="68">
        <f t="shared" ref="E777:H777" si="222">SUM(E781)</f>
        <v>200</v>
      </c>
      <c r="F777" s="68">
        <f t="shared" si="222"/>
        <v>3000</v>
      </c>
      <c r="G777" s="68">
        <f t="shared" si="222"/>
        <v>2300</v>
      </c>
      <c r="H777" s="68">
        <f t="shared" si="222"/>
        <v>2000</v>
      </c>
      <c r="I777" s="171" t="s">
        <v>93</v>
      </c>
    </row>
    <row r="778" spans="1:9" s="9" customFormat="1">
      <c r="A778" s="7">
        <v>639</v>
      </c>
      <c r="B778" s="207" t="s">
        <v>135</v>
      </c>
      <c r="C778" s="208"/>
      <c r="D778" s="208"/>
      <c r="E778" s="208"/>
      <c r="F778" s="208"/>
      <c r="G778" s="208"/>
      <c r="H778" s="209"/>
      <c r="I778" s="99"/>
    </row>
    <row r="779" spans="1:9" s="9" customFormat="1" ht="25.5">
      <c r="A779" s="7">
        <v>640</v>
      </c>
      <c r="B779" s="73" t="s">
        <v>136</v>
      </c>
      <c r="C779" s="189">
        <f t="shared" ref="C779:H779" si="223">SUM(C780:C781)</f>
        <v>8571.3950000000004</v>
      </c>
      <c r="D779" s="115">
        <f t="shared" si="223"/>
        <v>1071.395</v>
      </c>
      <c r="E779" s="143">
        <f t="shared" si="223"/>
        <v>200</v>
      </c>
      <c r="F779" s="143">
        <f t="shared" si="223"/>
        <v>3000</v>
      </c>
      <c r="G779" s="143">
        <f t="shared" si="223"/>
        <v>2300</v>
      </c>
      <c r="H779" s="143">
        <f t="shared" si="223"/>
        <v>2000</v>
      </c>
      <c r="I779" s="99"/>
    </row>
    <row r="780" spans="1:9" s="9" customFormat="1">
      <c r="A780" s="7">
        <v>641</v>
      </c>
      <c r="B780" s="67" t="s">
        <v>20</v>
      </c>
      <c r="C780" s="190">
        <f t="shared" ref="C780:H780" si="224">SUM(C784)</f>
        <v>0</v>
      </c>
      <c r="D780" s="77">
        <f t="shared" si="224"/>
        <v>0</v>
      </c>
      <c r="E780" s="59">
        <f t="shared" si="224"/>
        <v>0</v>
      </c>
      <c r="F780" s="59">
        <f t="shared" si="224"/>
        <v>0</v>
      </c>
      <c r="G780" s="59">
        <f t="shared" si="224"/>
        <v>0</v>
      </c>
      <c r="H780" s="59">
        <f t="shared" si="224"/>
        <v>0</v>
      </c>
      <c r="I780" s="171" t="s">
        <v>93</v>
      </c>
    </row>
    <row r="781" spans="1:9" s="9" customFormat="1">
      <c r="A781" s="7">
        <v>642</v>
      </c>
      <c r="B781" s="67" t="s">
        <v>21</v>
      </c>
      <c r="C781" s="190">
        <f>SUM(C785)</f>
        <v>8571.3950000000004</v>
      </c>
      <c r="D781" s="77">
        <v>1071.395</v>
      </c>
      <c r="E781" s="144">
        <f t="shared" ref="E781:H781" si="225">SUM(E785)</f>
        <v>200</v>
      </c>
      <c r="F781" s="144">
        <f t="shared" si="225"/>
        <v>3000</v>
      </c>
      <c r="G781" s="144">
        <f t="shared" si="225"/>
        <v>2300</v>
      </c>
      <c r="H781" s="144">
        <f t="shared" si="225"/>
        <v>2000</v>
      </c>
      <c r="I781" s="18"/>
    </row>
    <row r="782" spans="1:9" s="9" customFormat="1">
      <c r="A782" s="7">
        <v>643</v>
      </c>
      <c r="B782" s="207" t="s">
        <v>137</v>
      </c>
      <c r="C782" s="208"/>
      <c r="D782" s="208"/>
      <c r="E782" s="208"/>
      <c r="F782" s="208"/>
      <c r="G782" s="208"/>
      <c r="H782" s="209"/>
      <c r="I782" s="99"/>
    </row>
    <row r="783" spans="1:9" s="9" customFormat="1" ht="25.5">
      <c r="A783" s="7">
        <v>644</v>
      </c>
      <c r="B783" s="75" t="s">
        <v>138</v>
      </c>
      <c r="C783" s="189">
        <f t="shared" ref="C783:H783" si="226">SUM(C784:C785)</f>
        <v>8571.3950000000004</v>
      </c>
      <c r="D783" s="115">
        <f t="shared" si="226"/>
        <v>1071.395</v>
      </c>
      <c r="E783" s="145">
        <f t="shared" si="226"/>
        <v>200</v>
      </c>
      <c r="F783" s="145">
        <f t="shared" si="226"/>
        <v>3000</v>
      </c>
      <c r="G783" s="145">
        <f t="shared" si="226"/>
        <v>2300</v>
      </c>
      <c r="H783" s="145">
        <f t="shared" si="226"/>
        <v>2000</v>
      </c>
      <c r="I783" s="99" t="s">
        <v>120</v>
      </c>
    </row>
    <row r="784" spans="1:9" s="9" customFormat="1">
      <c r="A784" s="7">
        <v>645</v>
      </c>
      <c r="B784" s="76" t="s">
        <v>20</v>
      </c>
      <c r="C784" s="190">
        <f>SUM(D784:H784)</f>
        <v>0</v>
      </c>
      <c r="D784" s="77">
        <f>SUM(D798,D801,D807,D814,D817)</f>
        <v>0</v>
      </c>
      <c r="E784" s="59">
        <f>SUM(E798,E801,E807,E814,E817)</f>
        <v>0</v>
      </c>
      <c r="F784" s="59">
        <v>0</v>
      </c>
      <c r="G784" s="59">
        <v>0</v>
      </c>
      <c r="H784" s="59">
        <v>0</v>
      </c>
      <c r="I784" s="171" t="s">
        <v>93</v>
      </c>
    </row>
    <row r="785" spans="1:9" s="9" customFormat="1">
      <c r="A785" s="7">
        <v>646</v>
      </c>
      <c r="B785" s="76" t="s">
        <v>21</v>
      </c>
      <c r="C785" s="190">
        <f>SUM(D785:H785)</f>
        <v>8571.3950000000004</v>
      </c>
      <c r="D785" s="77">
        <v>1071.395</v>
      </c>
      <c r="E785" s="59">
        <v>200</v>
      </c>
      <c r="F785" s="59">
        <f>SUM(F788,F790,F792,F794,F796+F799+F802+F805+F808,F810,F812,F815,F818,F820,F822)</f>
        <v>3000</v>
      </c>
      <c r="G785" s="59">
        <f>SUM(G788,G790,G792,G794,G796+G799+G802+G805+G808,G810,G812,G815,G818,G820,G822)</f>
        <v>2300</v>
      </c>
      <c r="H785" s="59">
        <f>SUM(H788,H790,H792,H794,H796+H799+H802+H805+H808,H810,H812,H815,H818,H820,H822)</f>
        <v>2000</v>
      </c>
      <c r="I785" s="171" t="s">
        <v>93</v>
      </c>
    </row>
    <row r="786" spans="1:9" s="9" customFormat="1" hidden="1">
      <c r="A786" s="7">
        <v>647</v>
      </c>
      <c r="B786" s="67"/>
      <c r="C786" s="68"/>
      <c r="D786" s="85"/>
      <c r="E786" s="68"/>
      <c r="F786" s="68"/>
      <c r="G786" s="68"/>
      <c r="H786" s="70"/>
      <c r="I786" s="99"/>
    </row>
    <row r="787" spans="1:9" s="9" customFormat="1" ht="51" hidden="1">
      <c r="A787" s="7">
        <v>648</v>
      </c>
      <c r="B787" s="55" t="s">
        <v>471</v>
      </c>
      <c r="C787" s="59">
        <v>1775</v>
      </c>
      <c r="D787" s="85">
        <v>1775</v>
      </c>
      <c r="E787" s="146"/>
      <c r="F787" s="60"/>
      <c r="G787" s="60"/>
      <c r="H787" s="61"/>
      <c r="I787" s="62"/>
    </row>
    <row r="788" spans="1:9" s="9" customFormat="1" hidden="1">
      <c r="A788" s="7">
        <v>649</v>
      </c>
      <c r="B788" s="55" t="s">
        <v>115</v>
      </c>
      <c r="C788" s="59">
        <v>1775</v>
      </c>
      <c r="D788" s="85">
        <v>1775</v>
      </c>
      <c r="E788" s="146"/>
      <c r="F788" s="60"/>
      <c r="G788" s="60"/>
      <c r="H788" s="61"/>
      <c r="I788" s="62"/>
    </row>
    <row r="789" spans="1:9" s="9" customFormat="1" ht="51" hidden="1">
      <c r="A789" s="7">
        <v>650</v>
      </c>
      <c r="B789" s="55" t="s">
        <v>472</v>
      </c>
      <c r="C789" s="59">
        <v>1500</v>
      </c>
      <c r="D789" s="85"/>
      <c r="E789" s="60">
        <v>1500</v>
      </c>
      <c r="F789" s="60"/>
      <c r="G789" s="60"/>
      <c r="H789" s="61"/>
      <c r="I789" s="62"/>
    </row>
    <row r="790" spans="1:9" s="9" customFormat="1" hidden="1">
      <c r="A790" s="7">
        <v>651</v>
      </c>
      <c r="B790" s="55" t="s">
        <v>115</v>
      </c>
      <c r="C790" s="59">
        <v>1500</v>
      </c>
      <c r="D790" s="85"/>
      <c r="E790" s="65">
        <v>1500</v>
      </c>
      <c r="F790" s="60"/>
      <c r="G790" s="60"/>
      <c r="H790" s="61"/>
      <c r="I790" s="62"/>
    </row>
    <row r="791" spans="1:9" s="9" customFormat="1" ht="38.25" hidden="1">
      <c r="A791" s="7">
        <v>652</v>
      </c>
      <c r="B791" s="55" t="s">
        <v>473</v>
      </c>
      <c r="C791" s="59">
        <v>500</v>
      </c>
      <c r="D791" s="85"/>
      <c r="E791" s="60">
        <v>500</v>
      </c>
      <c r="F791" s="60"/>
      <c r="G791" s="60"/>
      <c r="H791" s="61"/>
      <c r="I791" s="62"/>
    </row>
    <row r="792" spans="1:9" s="9" customFormat="1" hidden="1">
      <c r="A792" s="7">
        <v>653</v>
      </c>
      <c r="B792" s="55" t="s">
        <v>115</v>
      </c>
      <c r="C792" s="59">
        <v>500</v>
      </c>
      <c r="D792" s="85"/>
      <c r="E792" s="65">
        <v>500</v>
      </c>
      <c r="F792" s="60"/>
      <c r="G792" s="60"/>
      <c r="H792" s="61"/>
      <c r="I792" s="62"/>
    </row>
    <row r="793" spans="1:9" s="9" customFormat="1" ht="51" hidden="1">
      <c r="A793" s="7">
        <v>654</v>
      </c>
      <c r="B793" s="55" t="s">
        <v>474</v>
      </c>
      <c r="C793" s="59">
        <v>1500</v>
      </c>
      <c r="D793" s="85"/>
      <c r="E793" s="60"/>
      <c r="F793" s="65">
        <v>1500</v>
      </c>
      <c r="G793" s="60"/>
      <c r="H793" s="61"/>
      <c r="I793" s="62"/>
    </row>
    <row r="794" spans="1:9" s="9" customFormat="1" hidden="1">
      <c r="A794" s="7">
        <v>655</v>
      </c>
      <c r="B794" s="55" t="s">
        <v>115</v>
      </c>
      <c r="C794" s="59">
        <v>1500</v>
      </c>
      <c r="D794" s="85"/>
      <c r="E794" s="60"/>
      <c r="F794" s="65">
        <v>1500</v>
      </c>
      <c r="G794" s="60"/>
      <c r="H794" s="61"/>
      <c r="I794" s="62"/>
    </row>
    <row r="795" spans="1:9" s="9" customFormat="1" ht="51" hidden="1">
      <c r="A795" s="7">
        <v>656</v>
      </c>
      <c r="B795" s="55" t="s">
        <v>475</v>
      </c>
      <c r="C795" s="59">
        <v>1500</v>
      </c>
      <c r="D795" s="85"/>
      <c r="E795" s="60"/>
      <c r="F795" s="60">
        <v>1500</v>
      </c>
      <c r="G795" s="60"/>
      <c r="H795" s="61"/>
      <c r="I795" s="62"/>
    </row>
    <row r="796" spans="1:9" s="9" customFormat="1" hidden="1">
      <c r="A796" s="7">
        <v>657</v>
      </c>
      <c r="B796" s="55" t="s">
        <v>115</v>
      </c>
      <c r="C796" s="59">
        <v>1500</v>
      </c>
      <c r="D796" s="85"/>
      <c r="E796" s="60"/>
      <c r="F796" s="60">
        <v>1500</v>
      </c>
      <c r="G796" s="60"/>
      <c r="H796" s="61"/>
      <c r="I796" s="62"/>
    </row>
    <row r="797" spans="1:9" s="9" customFormat="1" ht="38.25" hidden="1">
      <c r="A797" s="7">
        <v>658</v>
      </c>
      <c r="B797" s="55" t="s">
        <v>476</v>
      </c>
      <c r="C797" s="59">
        <v>70000</v>
      </c>
      <c r="D797" s="85"/>
      <c r="E797" s="60"/>
      <c r="F797" s="60">
        <v>70000</v>
      </c>
      <c r="G797" s="60"/>
      <c r="H797" s="61"/>
      <c r="I797" s="62"/>
    </row>
    <row r="798" spans="1:9" s="9" customFormat="1" hidden="1">
      <c r="A798" s="7">
        <v>659</v>
      </c>
      <c r="B798" s="55" t="s">
        <v>52</v>
      </c>
      <c r="C798" s="59">
        <v>70000</v>
      </c>
      <c r="D798" s="85"/>
      <c r="E798" s="60"/>
      <c r="F798" s="60">
        <v>70000</v>
      </c>
      <c r="G798" s="60"/>
      <c r="H798" s="61"/>
      <c r="I798" s="62"/>
    </row>
    <row r="799" spans="1:9" s="9" customFormat="1" hidden="1">
      <c r="A799" s="7">
        <v>660</v>
      </c>
      <c r="B799" s="55" t="s">
        <v>115</v>
      </c>
      <c r="C799" s="59"/>
      <c r="D799" s="85"/>
      <c r="E799" s="60"/>
      <c r="F799" s="60"/>
      <c r="G799" s="60"/>
      <c r="H799" s="61"/>
      <c r="I799" s="62"/>
    </row>
    <row r="800" spans="1:9" s="9" customFormat="1" ht="25.5" hidden="1">
      <c r="A800" s="7">
        <v>661</v>
      </c>
      <c r="B800" s="55" t="s">
        <v>477</v>
      </c>
      <c r="C800" s="59">
        <v>14000</v>
      </c>
      <c r="D800" s="85"/>
      <c r="E800" s="65"/>
      <c r="F800" s="60">
        <v>14000</v>
      </c>
      <c r="G800" s="60"/>
      <c r="H800" s="61"/>
      <c r="I800" s="62"/>
    </row>
    <row r="801" spans="1:9" s="9" customFormat="1" hidden="1">
      <c r="A801" s="7">
        <v>662</v>
      </c>
      <c r="B801" s="55" t="s">
        <v>52</v>
      </c>
      <c r="C801" s="59">
        <v>14000</v>
      </c>
      <c r="D801" s="85"/>
      <c r="E801" s="65"/>
      <c r="F801" s="60">
        <v>14000</v>
      </c>
      <c r="G801" s="60"/>
      <c r="H801" s="61"/>
      <c r="I801" s="62"/>
    </row>
    <row r="802" spans="1:9" s="9" customFormat="1" hidden="1">
      <c r="A802" s="7">
        <v>663</v>
      </c>
      <c r="B802" s="55" t="s">
        <v>115</v>
      </c>
      <c r="C802" s="59"/>
      <c r="D802" s="85"/>
      <c r="E802" s="65"/>
      <c r="F802" s="60"/>
      <c r="G802" s="60"/>
      <c r="H802" s="61"/>
      <c r="I802" s="62"/>
    </row>
    <row r="803" spans="1:9" s="9" customFormat="1" ht="38.25" hidden="1">
      <c r="A803" s="7">
        <v>664</v>
      </c>
      <c r="B803" s="55" t="s">
        <v>478</v>
      </c>
      <c r="C803" s="59">
        <v>2500</v>
      </c>
      <c r="D803" s="85"/>
      <c r="E803" s="60"/>
      <c r="F803" s="60"/>
      <c r="G803" s="60">
        <v>2500</v>
      </c>
      <c r="H803" s="61"/>
      <c r="I803" s="62"/>
    </row>
    <row r="804" spans="1:9" s="9" customFormat="1" hidden="1">
      <c r="A804" s="7">
        <v>665</v>
      </c>
      <c r="B804" s="55" t="s">
        <v>52</v>
      </c>
      <c r="C804" s="59">
        <v>2500</v>
      </c>
      <c r="D804" s="85"/>
      <c r="E804" s="60"/>
      <c r="F804" s="60"/>
      <c r="G804" s="60">
        <v>2500</v>
      </c>
      <c r="H804" s="61"/>
      <c r="I804" s="62"/>
    </row>
    <row r="805" spans="1:9" s="9" customFormat="1" hidden="1">
      <c r="A805" s="7">
        <v>666</v>
      </c>
      <c r="B805" s="55" t="s">
        <v>115</v>
      </c>
      <c r="C805" s="59"/>
      <c r="D805" s="85"/>
      <c r="E805" s="60"/>
      <c r="F805" s="60"/>
      <c r="G805" s="60"/>
      <c r="H805" s="61"/>
      <c r="I805" s="62"/>
    </row>
    <row r="806" spans="1:9" s="9" customFormat="1" ht="38.25" hidden="1">
      <c r="A806" s="7">
        <v>667</v>
      </c>
      <c r="B806" s="55" t="s">
        <v>479</v>
      </c>
      <c r="C806" s="59">
        <v>5000</v>
      </c>
      <c r="D806" s="85"/>
      <c r="E806" s="60"/>
      <c r="F806" s="60"/>
      <c r="G806" s="60">
        <v>5000</v>
      </c>
      <c r="H806" s="61"/>
      <c r="I806" s="62"/>
    </row>
    <row r="807" spans="1:9" s="9" customFormat="1" hidden="1">
      <c r="A807" s="7">
        <v>668</v>
      </c>
      <c r="B807" s="55" t="s">
        <v>52</v>
      </c>
      <c r="C807" s="59">
        <v>5000</v>
      </c>
      <c r="D807" s="85"/>
      <c r="E807" s="60"/>
      <c r="F807" s="60"/>
      <c r="G807" s="60">
        <v>5000</v>
      </c>
      <c r="H807" s="61"/>
      <c r="I807" s="62"/>
    </row>
    <row r="808" spans="1:9" s="9" customFormat="1" hidden="1">
      <c r="A808" s="7">
        <v>669</v>
      </c>
      <c r="B808" s="55" t="s">
        <v>115</v>
      </c>
      <c r="C808" s="59"/>
      <c r="D808" s="85"/>
      <c r="E808" s="60"/>
      <c r="F808" s="60"/>
      <c r="G808" s="60"/>
      <c r="H808" s="61"/>
      <c r="I808" s="62"/>
    </row>
    <row r="809" spans="1:9" s="9" customFormat="1" ht="51" hidden="1">
      <c r="A809" s="7">
        <v>670</v>
      </c>
      <c r="B809" s="55" t="s">
        <v>480</v>
      </c>
      <c r="C809" s="59">
        <v>1300</v>
      </c>
      <c r="D809" s="85"/>
      <c r="E809" s="60"/>
      <c r="F809" s="60"/>
      <c r="G809" s="61">
        <v>1300</v>
      </c>
      <c r="H809" s="61"/>
      <c r="I809" s="62"/>
    </row>
    <row r="810" spans="1:9" s="9" customFormat="1" hidden="1">
      <c r="A810" s="7">
        <v>671</v>
      </c>
      <c r="B810" s="55" t="s">
        <v>115</v>
      </c>
      <c r="C810" s="59">
        <v>1300</v>
      </c>
      <c r="D810" s="85"/>
      <c r="E810" s="60"/>
      <c r="F810" s="60"/>
      <c r="G810" s="61">
        <v>1300</v>
      </c>
      <c r="H810" s="61"/>
      <c r="I810" s="62"/>
    </row>
    <row r="811" spans="1:9" s="9" customFormat="1" ht="51" hidden="1">
      <c r="A811" s="7">
        <v>672</v>
      </c>
      <c r="B811" s="55" t="s">
        <v>481</v>
      </c>
      <c r="C811" s="59">
        <v>1000</v>
      </c>
      <c r="D811" s="85"/>
      <c r="E811" s="60"/>
      <c r="F811" s="60"/>
      <c r="G811" s="61">
        <v>1000</v>
      </c>
      <c r="H811" s="61"/>
      <c r="I811" s="62"/>
    </row>
    <row r="812" spans="1:9" s="9" customFormat="1" hidden="1">
      <c r="A812" s="7">
        <v>673</v>
      </c>
      <c r="B812" s="55" t="s">
        <v>115</v>
      </c>
      <c r="C812" s="59">
        <v>1000</v>
      </c>
      <c r="D812" s="85"/>
      <c r="E812" s="60"/>
      <c r="F812" s="60"/>
      <c r="G812" s="61">
        <v>1000</v>
      </c>
      <c r="H812" s="61"/>
      <c r="I812" s="62"/>
    </row>
    <row r="813" spans="1:9" s="9" customFormat="1" ht="25.5" hidden="1">
      <c r="A813" s="7">
        <v>674</v>
      </c>
      <c r="B813" s="55" t="s">
        <v>482</v>
      </c>
      <c r="C813" s="59">
        <v>35000</v>
      </c>
      <c r="D813" s="85"/>
      <c r="E813" s="60"/>
      <c r="F813" s="60"/>
      <c r="G813" s="61"/>
      <c r="H813" s="61">
        <v>35000</v>
      </c>
      <c r="I813" s="62"/>
    </row>
    <row r="814" spans="1:9" s="9" customFormat="1" hidden="1">
      <c r="A814" s="7">
        <v>675</v>
      </c>
      <c r="B814" s="55" t="s">
        <v>52</v>
      </c>
      <c r="C814" s="59">
        <v>35000</v>
      </c>
      <c r="D814" s="85"/>
      <c r="E814" s="60"/>
      <c r="F814" s="60"/>
      <c r="G814" s="61"/>
      <c r="H814" s="61">
        <v>35000</v>
      </c>
      <c r="I814" s="62"/>
    </row>
    <row r="815" spans="1:9" s="9" customFormat="1" hidden="1">
      <c r="A815" s="7">
        <v>676</v>
      </c>
      <c r="B815" s="55" t="s">
        <v>115</v>
      </c>
      <c r="C815" s="59"/>
      <c r="D815" s="85"/>
      <c r="E815" s="60"/>
      <c r="F815" s="60"/>
      <c r="G815" s="61"/>
      <c r="H815" s="61"/>
      <c r="I815" s="62"/>
    </row>
    <row r="816" spans="1:9" s="9" customFormat="1" ht="25.5" hidden="1">
      <c r="A816" s="7">
        <v>677</v>
      </c>
      <c r="B816" s="55" t="s">
        <v>483</v>
      </c>
      <c r="C816" s="59">
        <v>7000</v>
      </c>
      <c r="D816" s="85"/>
      <c r="E816" s="60"/>
      <c r="F816" s="60"/>
      <c r="G816" s="61"/>
      <c r="H816" s="61">
        <v>7000</v>
      </c>
      <c r="I816" s="62"/>
    </row>
    <row r="817" spans="1:9" s="9" customFormat="1" hidden="1">
      <c r="A817" s="7">
        <v>678</v>
      </c>
      <c r="B817" s="55" t="s">
        <v>52</v>
      </c>
      <c r="C817" s="59">
        <v>7000</v>
      </c>
      <c r="D817" s="85"/>
      <c r="E817" s="60"/>
      <c r="F817" s="60"/>
      <c r="G817" s="61"/>
      <c r="H817" s="61">
        <v>7000</v>
      </c>
      <c r="I817" s="62"/>
    </row>
    <row r="818" spans="1:9" s="9" customFormat="1" hidden="1">
      <c r="A818" s="7">
        <v>679</v>
      </c>
      <c r="B818" s="55" t="s">
        <v>115</v>
      </c>
      <c r="C818" s="59"/>
      <c r="D818" s="85"/>
      <c r="E818" s="60"/>
      <c r="F818" s="60"/>
      <c r="G818" s="61"/>
      <c r="H818" s="61"/>
      <c r="I818" s="62"/>
    </row>
    <row r="819" spans="1:9" s="9" customFormat="1" ht="51" hidden="1">
      <c r="A819" s="7">
        <v>680</v>
      </c>
      <c r="B819" s="55" t="s">
        <v>543</v>
      </c>
      <c r="C819" s="59">
        <v>1000</v>
      </c>
      <c r="D819" s="85"/>
      <c r="E819" s="60"/>
      <c r="F819" s="60"/>
      <c r="G819" s="60"/>
      <c r="H819" s="61">
        <v>1000</v>
      </c>
      <c r="I819" s="62"/>
    </row>
    <row r="820" spans="1:9" s="9" customFormat="1" hidden="1">
      <c r="A820" s="7">
        <v>681</v>
      </c>
      <c r="B820" s="55" t="s">
        <v>115</v>
      </c>
      <c r="C820" s="59">
        <v>1000</v>
      </c>
      <c r="D820" s="85"/>
      <c r="E820" s="60"/>
      <c r="F820" s="61"/>
      <c r="G820" s="60"/>
      <c r="H820" s="61">
        <v>1000</v>
      </c>
      <c r="I820" s="62"/>
    </row>
    <row r="821" spans="1:9" s="9" customFormat="1" ht="51" hidden="1">
      <c r="A821" s="7">
        <v>682</v>
      </c>
      <c r="B821" s="55" t="s">
        <v>544</v>
      </c>
      <c r="C821" s="59">
        <v>1000</v>
      </c>
      <c r="D821" s="85"/>
      <c r="E821" s="60"/>
      <c r="F821" s="60"/>
      <c r="G821" s="60"/>
      <c r="H821" s="61">
        <v>1000</v>
      </c>
      <c r="I821" s="62"/>
    </row>
    <row r="822" spans="1:9" s="9" customFormat="1" hidden="1">
      <c r="A822" s="7">
        <v>683</v>
      </c>
      <c r="B822" s="55" t="s">
        <v>115</v>
      </c>
      <c r="C822" s="59">
        <v>1000</v>
      </c>
      <c r="D822" s="85"/>
      <c r="E822" s="60"/>
      <c r="F822" s="60"/>
      <c r="G822" s="60"/>
      <c r="H822" s="61">
        <v>1000</v>
      </c>
      <c r="I822" s="62"/>
    </row>
    <row r="823" spans="1:9" s="9" customFormat="1" hidden="1">
      <c r="A823" s="7">
        <v>684</v>
      </c>
      <c r="B823" s="67"/>
      <c r="C823" s="68"/>
      <c r="D823" s="85"/>
      <c r="E823" s="68"/>
      <c r="F823" s="68"/>
      <c r="G823" s="68"/>
      <c r="H823" s="68"/>
      <c r="I823" s="99"/>
    </row>
    <row r="824" spans="1:9" s="9" customFormat="1" hidden="1">
      <c r="A824" s="7">
        <v>685</v>
      </c>
      <c r="B824" s="67"/>
      <c r="C824" s="68"/>
      <c r="D824" s="85"/>
      <c r="E824" s="68"/>
      <c r="F824" s="68"/>
      <c r="G824" s="68"/>
      <c r="H824" s="68"/>
      <c r="I824" s="99"/>
    </row>
    <row r="825" spans="1:9" s="9" customFormat="1" ht="27">
      <c r="A825" s="7">
        <v>647</v>
      </c>
      <c r="B825" s="66" t="s">
        <v>320</v>
      </c>
      <c r="C825" s="6">
        <v>2095</v>
      </c>
      <c r="D825" s="82">
        <v>600</v>
      </c>
      <c r="E825" s="6">
        <v>475</v>
      </c>
      <c r="F825" s="6">
        <v>385</v>
      </c>
      <c r="G825" s="6">
        <v>235</v>
      </c>
      <c r="H825" s="6">
        <v>400</v>
      </c>
      <c r="I825" s="99" t="s">
        <v>121</v>
      </c>
    </row>
    <row r="826" spans="1:9" s="9" customFormat="1">
      <c r="A826" s="7">
        <v>648</v>
      </c>
      <c r="B826" s="67" t="s">
        <v>77</v>
      </c>
      <c r="C826" s="68">
        <f>SUM(D826:H826)</f>
        <v>2095</v>
      </c>
      <c r="D826" s="85">
        <v>600</v>
      </c>
      <c r="E826" s="68">
        <v>475</v>
      </c>
      <c r="F826" s="68">
        <v>385</v>
      </c>
      <c r="G826" s="68">
        <v>235</v>
      </c>
      <c r="H826" s="68">
        <v>400</v>
      </c>
      <c r="I826" s="171" t="s">
        <v>93</v>
      </c>
    </row>
    <row r="827" spans="1:9" s="9" customFormat="1">
      <c r="A827" s="7">
        <v>649</v>
      </c>
      <c r="B827" s="207" t="s">
        <v>103</v>
      </c>
      <c r="C827" s="208"/>
      <c r="D827" s="208"/>
      <c r="E827" s="208"/>
      <c r="F827" s="208"/>
      <c r="G827" s="208"/>
      <c r="H827" s="209"/>
      <c r="I827" s="99"/>
    </row>
    <row r="828" spans="1:9" s="9" customFormat="1">
      <c r="A828" s="7">
        <v>650</v>
      </c>
      <c r="B828" s="73" t="s">
        <v>545</v>
      </c>
      <c r="C828" s="6">
        <v>2095</v>
      </c>
      <c r="D828" s="6">
        <v>600</v>
      </c>
      <c r="E828" s="147">
        <v>475</v>
      </c>
      <c r="F828" s="6">
        <v>385</v>
      </c>
      <c r="G828" s="6">
        <v>235</v>
      </c>
      <c r="H828" s="6">
        <v>400</v>
      </c>
      <c r="I828" s="99" t="s">
        <v>121</v>
      </c>
    </row>
    <row r="829" spans="1:9" s="9" customFormat="1">
      <c r="A829" s="7">
        <v>651</v>
      </c>
      <c r="B829" s="67" t="s">
        <v>77</v>
      </c>
      <c r="C829" s="68">
        <f t="shared" ref="C829:H829" si="227">SUM(C830:C839)</f>
        <v>2095</v>
      </c>
      <c r="D829" s="68">
        <f t="shared" si="227"/>
        <v>600</v>
      </c>
      <c r="E829" s="68">
        <f t="shared" si="227"/>
        <v>475</v>
      </c>
      <c r="F829" s="68">
        <f t="shared" si="227"/>
        <v>385</v>
      </c>
      <c r="G829" s="68">
        <f t="shared" si="227"/>
        <v>235</v>
      </c>
      <c r="H829" s="68">
        <f t="shared" si="227"/>
        <v>400</v>
      </c>
      <c r="I829" s="171" t="s">
        <v>93</v>
      </c>
    </row>
    <row r="830" spans="1:9" s="9" customFormat="1" ht="51">
      <c r="A830" s="7">
        <v>652</v>
      </c>
      <c r="B830" s="122" t="s">
        <v>11</v>
      </c>
      <c r="C830" s="68"/>
      <c r="D830" s="68"/>
      <c r="E830" s="68"/>
      <c r="F830" s="68"/>
      <c r="G830" s="68"/>
      <c r="H830" s="68"/>
      <c r="I830" s="99" t="s">
        <v>121</v>
      </c>
    </row>
    <row r="831" spans="1:9" s="9" customFormat="1">
      <c r="A831" s="7">
        <v>653</v>
      </c>
      <c r="B831" s="67" t="s">
        <v>77</v>
      </c>
      <c r="C831" s="68">
        <f>SUM(D831:H831)</f>
        <v>855</v>
      </c>
      <c r="D831" s="68">
        <v>280</v>
      </c>
      <c r="E831" s="68">
        <v>80</v>
      </c>
      <c r="F831" s="68">
        <v>145</v>
      </c>
      <c r="G831" s="68">
        <v>50</v>
      </c>
      <c r="H831" s="70">
        <v>300</v>
      </c>
      <c r="I831" s="171" t="s">
        <v>93</v>
      </c>
    </row>
    <row r="832" spans="1:9" s="9" customFormat="1" ht="25.5">
      <c r="A832" s="7">
        <v>654</v>
      </c>
      <c r="B832" s="122" t="s">
        <v>12</v>
      </c>
      <c r="C832" s="68"/>
      <c r="D832" s="68"/>
      <c r="E832" s="68"/>
      <c r="F832" s="68"/>
      <c r="G832" s="68"/>
      <c r="H832" s="68"/>
      <c r="I832" s="99" t="s">
        <v>121</v>
      </c>
    </row>
    <row r="833" spans="1:9" s="9" customFormat="1">
      <c r="A833" s="7">
        <v>655</v>
      </c>
      <c r="B833" s="67" t="s">
        <v>77</v>
      </c>
      <c r="C833" s="68">
        <f>SUM(D833:H833)</f>
        <v>500</v>
      </c>
      <c r="D833" s="68">
        <v>100</v>
      </c>
      <c r="E833" s="68">
        <v>100</v>
      </c>
      <c r="F833" s="68">
        <v>100</v>
      </c>
      <c r="G833" s="68">
        <v>100</v>
      </c>
      <c r="H833" s="70">
        <v>100</v>
      </c>
      <c r="I833" s="171" t="s">
        <v>93</v>
      </c>
    </row>
    <row r="834" spans="1:9" s="9" customFormat="1" ht="38.25">
      <c r="A834" s="7">
        <v>656</v>
      </c>
      <c r="B834" s="122" t="s">
        <v>13</v>
      </c>
      <c r="C834" s="68"/>
      <c r="D834" s="68"/>
      <c r="E834" s="68"/>
      <c r="F834" s="68"/>
      <c r="G834" s="68"/>
      <c r="H834" s="68"/>
      <c r="I834" s="99" t="s">
        <v>121</v>
      </c>
    </row>
    <row r="835" spans="1:9" s="9" customFormat="1">
      <c r="A835" s="7">
        <v>657</v>
      </c>
      <c r="B835" s="67" t="s">
        <v>77</v>
      </c>
      <c r="C835" s="68">
        <f>SUM(D835:H835)</f>
        <v>405</v>
      </c>
      <c r="D835" s="68">
        <v>80</v>
      </c>
      <c r="E835" s="68">
        <v>160</v>
      </c>
      <c r="F835" s="68">
        <v>80</v>
      </c>
      <c r="G835" s="68">
        <v>85</v>
      </c>
      <c r="H835" s="70"/>
      <c r="I835" s="171" t="s">
        <v>93</v>
      </c>
    </row>
    <row r="836" spans="1:9" s="9" customFormat="1" ht="25.5">
      <c r="A836" s="7">
        <v>658</v>
      </c>
      <c r="B836" s="122" t="s">
        <v>14</v>
      </c>
      <c r="C836" s="68"/>
      <c r="D836" s="68"/>
      <c r="E836" s="68"/>
      <c r="F836" s="68"/>
      <c r="G836" s="68"/>
      <c r="H836" s="68"/>
      <c r="I836" s="99" t="s">
        <v>121</v>
      </c>
    </row>
    <row r="837" spans="1:9" s="9" customFormat="1">
      <c r="A837" s="7">
        <v>659</v>
      </c>
      <c r="B837" s="67" t="s">
        <v>77</v>
      </c>
      <c r="C837" s="68">
        <f>SUM(D837:H837)</f>
        <v>180</v>
      </c>
      <c r="D837" s="68">
        <v>80</v>
      </c>
      <c r="E837" s="68">
        <v>100</v>
      </c>
      <c r="F837" s="68"/>
      <c r="G837" s="68"/>
      <c r="H837" s="70"/>
      <c r="I837" s="171" t="s">
        <v>93</v>
      </c>
    </row>
    <row r="838" spans="1:9" s="9" customFormat="1" ht="51">
      <c r="A838" s="7">
        <v>660</v>
      </c>
      <c r="B838" s="122" t="s">
        <v>15</v>
      </c>
      <c r="C838" s="68"/>
      <c r="D838" s="68"/>
      <c r="E838" s="68"/>
      <c r="F838" s="68"/>
      <c r="G838" s="68"/>
      <c r="H838" s="68"/>
      <c r="I838" s="99" t="s">
        <v>121</v>
      </c>
    </row>
    <row r="839" spans="1:9" s="9" customFormat="1">
      <c r="A839" s="7">
        <v>661</v>
      </c>
      <c r="B839" s="67" t="s">
        <v>77</v>
      </c>
      <c r="C839" s="68">
        <f>SUM(D839:F839)</f>
        <v>155</v>
      </c>
      <c r="D839" s="68">
        <v>60</v>
      </c>
      <c r="E839" s="68">
        <v>35</v>
      </c>
      <c r="F839" s="68">
        <v>60</v>
      </c>
      <c r="G839" s="68"/>
      <c r="H839" s="70"/>
      <c r="I839" s="171" t="s">
        <v>93</v>
      </c>
    </row>
    <row r="840" spans="1:9" s="9" customFormat="1" ht="19.5" customHeight="1">
      <c r="A840" s="7">
        <v>662</v>
      </c>
      <c r="B840" s="243" t="s">
        <v>348</v>
      </c>
      <c r="C840" s="272"/>
      <c r="D840" s="272"/>
      <c r="E840" s="272"/>
      <c r="F840" s="272"/>
      <c r="G840" s="272"/>
      <c r="H840" s="272"/>
      <c r="I840" s="273"/>
    </row>
    <row r="841" spans="1:9" s="9" customFormat="1">
      <c r="A841" s="7">
        <v>663</v>
      </c>
      <c r="B841" s="10" t="s">
        <v>306</v>
      </c>
      <c r="C841" s="178">
        <f t="shared" ref="C841:H841" si="228">SUM(C844)</f>
        <v>29512</v>
      </c>
      <c r="D841" s="178">
        <f t="shared" si="228"/>
        <v>5585</v>
      </c>
      <c r="E841" s="178">
        <f t="shared" si="228"/>
        <v>5051</v>
      </c>
      <c r="F841" s="178">
        <f t="shared" si="228"/>
        <v>5256</v>
      </c>
      <c r="G841" s="178">
        <f t="shared" si="228"/>
        <v>6794</v>
      </c>
      <c r="H841" s="178">
        <f t="shared" si="228"/>
        <v>6826</v>
      </c>
      <c r="I841" s="171" t="s">
        <v>93</v>
      </c>
    </row>
    <row r="842" spans="1:9" s="9" customFormat="1" hidden="1">
      <c r="A842" s="7">
        <v>664</v>
      </c>
      <c r="B842" s="178" t="s">
        <v>90</v>
      </c>
      <c r="C842" s="178"/>
      <c r="D842" s="178"/>
      <c r="E842" s="178"/>
      <c r="F842" s="178"/>
      <c r="G842" s="178"/>
      <c r="H842" s="178"/>
      <c r="I842" s="171" t="s">
        <v>293</v>
      </c>
    </row>
    <row r="843" spans="1:9" s="9" customFormat="1" hidden="1">
      <c r="A843" s="7">
        <v>665</v>
      </c>
      <c r="B843" s="178" t="s">
        <v>91</v>
      </c>
      <c r="C843" s="178"/>
      <c r="D843" s="178"/>
      <c r="E843" s="178"/>
      <c r="F843" s="178"/>
      <c r="G843" s="178"/>
      <c r="H843" s="178"/>
      <c r="I843" s="171" t="s">
        <v>293</v>
      </c>
    </row>
    <row r="844" spans="1:9" s="9" customFormat="1">
      <c r="A844" s="7">
        <v>664</v>
      </c>
      <c r="B844" s="178" t="s">
        <v>101</v>
      </c>
      <c r="C844" s="178">
        <f>SUM(D844:H844)</f>
        <v>29512</v>
      </c>
      <c r="D844" s="178">
        <f>SUM(D850+D855+D860+D869+D879+D878+D865+D863)</f>
        <v>5585</v>
      </c>
      <c r="E844" s="178">
        <f t="shared" ref="E844:H844" si="229">SUM(E850+E855+E860+E869+E879+E878+E865+E863)</f>
        <v>5051</v>
      </c>
      <c r="F844" s="178">
        <f t="shared" si="229"/>
        <v>5256</v>
      </c>
      <c r="G844" s="178">
        <f t="shared" si="229"/>
        <v>6794</v>
      </c>
      <c r="H844" s="178">
        <f t="shared" si="229"/>
        <v>6826</v>
      </c>
      <c r="I844" s="171" t="s">
        <v>93</v>
      </c>
    </row>
    <row r="845" spans="1:9" s="9" customFormat="1">
      <c r="A845" s="7">
        <v>665</v>
      </c>
      <c r="B845" s="178" t="s">
        <v>294</v>
      </c>
      <c r="C845" s="178">
        <f t="shared" ref="C845:C870" si="230">SUM(D845:H845)</f>
        <v>0</v>
      </c>
      <c r="D845" s="178"/>
      <c r="E845" s="178"/>
      <c r="F845" s="178"/>
      <c r="G845" s="178"/>
      <c r="H845" s="178"/>
      <c r="I845" s="171" t="s">
        <v>93</v>
      </c>
    </row>
    <row r="846" spans="1:9" s="9" customFormat="1">
      <c r="A846" s="7">
        <v>666</v>
      </c>
      <c r="B846" s="10" t="s">
        <v>295</v>
      </c>
      <c r="C846" s="178">
        <f t="shared" si="230"/>
        <v>0</v>
      </c>
      <c r="D846" s="178"/>
      <c r="E846" s="178"/>
      <c r="F846" s="178"/>
      <c r="G846" s="178"/>
      <c r="H846" s="178"/>
      <c r="I846" s="171" t="s">
        <v>93</v>
      </c>
    </row>
    <row r="847" spans="1:9" s="9" customFormat="1">
      <c r="A847" s="7">
        <v>667</v>
      </c>
      <c r="B847" s="10" t="s">
        <v>296</v>
      </c>
      <c r="C847" s="178">
        <f t="shared" si="230"/>
        <v>0</v>
      </c>
      <c r="D847" s="178"/>
      <c r="E847" s="178"/>
      <c r="F847" s="178"/>
      <c r="G847" s="178"/>
      <c r="H847" s="178"/>
      <c r="I847" s="171" t="s">
        <v>93</v>
      </c>
    </row>
    <row r="848" spans="1:9" s="9" customFormat="1" hidden="1">
      <c r="A848" s="7">
        <v>668</v>
      </c>
      <c r="B848" s="178" t="s">
        <v>113</v>
      </c>
      <c r="C848" s="178">
        <f t="shared" si="230"/>
        <v>0</v>
      </c>
      <c r="D848" s="178"/>
      <c r="E848" s="178"/>
      <c r="F848" s="178"/>
      <c r="G848" s="178"/>
      <c r="H848" s="178"/>
      <c r="I848" s="171"/>
    </row>
    <row r="849" spans="1:9" s="9" customFormat="1" hidden="1">
      <c r="A849" s="7">
        <v>669</v>
      </c>
      <c r="B849" s="178" t="s">
        <v>91</v>
      </c>
      <c r="C849" s="178">
        <f t="shared" si="230"/>
        <v>0</v>
      </c>
      <c r="D849" s="178"/>
      <c r="E849" s="178"/>
      <c r="F849" s="178"/>
      <c r="G849" s="178"/>
      <c r="H849" s="178"/>
      <c r="I849" s="171" t="s">
        <v>293</v>
      </c>
    </row>
    <row r="850" spans="1:9" s="9" customFormat="1">
      <c r="A850" s="7">
        <v>668</v>
      </c>
      <c r="B850" s="178" t="s">
        <v>101</v>
      </c>
      <c r="C850" s="178">
        <f t="shared" si="230"/>
        <v>3882.5549999999998</v>
      </c>
      <c r="D850" s="178">
        <v>3882.5549999999998</v>
      </c>
      <c r="E850" s="178">
        <v>0</v>
      </c>
      <c r="F850" s="178">
        <v>0</v>
      </c>
      <c r="G850" s="178">
        <v>0</v>
      </c>
      <c r="H850" s="178">
        <v>0</v>
      </c>
      <c r="I850" s="148" t="s">
        <v>72</v>
      </c>
    </row>
    <row r="851" spans="1:9" s="9" customFormat="1" hidden="1">
      <c r="A851" s="7">
        <v>671</v>
      </c>
      <c r="B851" s="178" t="s">
        <v>294</v>
      </c>
      <c r="C851" s="178">
        <f t="shared" si="230"/>
        <v>0</v>
      </c>
      <c r="D851" s="178"/>
      <c r="E851" s="178"/>
      <c r="F851" s="178"/>
      <c r="G851" s="178"/>
      <c r="H851" s="178"/>
      <c r="I851" s="171" t="s">
        <v>293</v>
      </c>
    </row>
    <row r="852" spans="1:9" s="9" customFormat="1">
      <c r="A852" s="7">
        <v>669</v>
      </c>
      <c r="B852" s="10" t="s">
        <v>297</v>
      </c>
      <c r="C852" s="178">
        <f t="shared" si="230"/>
        <v>0</v>
      </c>
      <c r="D852" s="178"/>
      <c r="E852" s="178"/>
      <c r="F852" s="178"/>
      <c r="G852" s="178"/>
      <c r="H852" s="178"/>
      <c r="I852" s="171" t="s">
        <v>293</v>
      </c>
    </row>
    <row r="853" spans="1:9" s="9" customFormat="1" hidden="1">
      <c r="A853" s="7">
        <v>670.82857142857199</v>
      </c>
      <c r="B853" s="178" t="s">
        <v>90</v>
      </c>
      <c r="C853" s="178">
        <f t="shared" si="230"/>
        <v>0</v>
      </c>
      <c r="D853" s="178"/>
      <c r="E853" s="178"/>
      <c r="F853" s="178"/>
      <c r="G853" s="178"/>
      <c r="H853" s="178"/>
      <c r="I853" s="171" t="s">
        <v>293</v>
      </c>
    </row>
    <row r="854" spans="1:9" s="9" customFormat="1" hidden="1">
      <c r="A854" s="7">
        <v>671.24285714285702</v>
      </c>
      <c r="B854" s="178" t="s">
        <v>91</v>
      </c>
      <c r="C854" s="178">
        <f t="shared" si="230"/>
        <v>0</v>
      </c>
      <c r="D854" s="178"/>
      <c r="E854" s="178"/>
      <c r="F854" s="178"/>
      <c r="G854" s="178"/>
      <c r="H854" s="178"/>
      <c r="I854" s="171" t="s">
        <v>293</v>
      </c>
    </row>
    <row r="855" spans="1:9" s="9" customFormat="1">
      <c r="A855" s="7">
        <v>670</v>
      </c>
      <c r="B855" s="178" t="s">
        <v>101</v>
      </c>
      <c r="C855" s="178">
        <f t="shared" si="230"/>
        <v>216.56</v>
      </c>
      <c r="D855" s="178">
        <v>216.56</v>
      </c>
      <c r="E855" s="178">
        <v>0</v>
      </c>
      <c r="F855" s="178">
        <v>0</v>
      </c>
      <c r="G855" s="178">
        <v>0</v>
      </c>
      <c r="H855" s="178">
        <v>0</v>
      </c>
      <c r="I855" s="171" t="s">
        <v>93</v>
      </c>
    </row>
    <row r="856" spans="1:9" s="9" customFormat="1" hidden="1">
      <c r="A856" s="7">
        <v>672.07142857142901</v>
      </c>
      <c r="B856" s="178" t="s">
        <v>294</v>
      </c>
      <c r="C856" s="178">
        <f t="shared" si="230"/>
        <v>0</v>
      </c>
      <c r="D856" s="178"/>
      <c r="E856" s="178"/>
      <c r="F856" s="178"/>
      <c r="G856" s="178"/>
      <c r="H856" s="178"/>
      <c r="I856" s="171" t="s">
        <v>293</v>
      </c>
    </row>
    <row r="857" spans="1:9" s="9" customFormat="1">
      <c r="A857" s="7">
        <v>671</v>
      </c>
      <c r="B857" s="10" t="s">
        <v>298</v>
      </c>
      <c r="C857" s="178">
        <f t="shared" si="230"/>
        <v>0</v>
      </c>
      <c r="D857" s="178"/>
      <c r="E857" s="178"/>
      <c r="F857" s="178"/>
      <c r="G857" s="178"/>
      <c r="H857" s="178"/>
      <c r="I857" s="171"/>
    </row>
    <row r="858" spans="1:9" s="9" customFormat="1" hidden="1">
      <c r="A858" s="7">
        <v>673.04761904761904</v>
      </c>
      <c r="B858" s="178" t="s">
        <v>113</v>
      </c>
      <c r="C858" s="178">
        <f t="shared" si="230"/>
        <v>0</v>
      </c>
      <c r="D858" s="178"/>
      <c r="E858" s="178"/>
      <c r="F858" s="178"/>
      <c r="G858" s="178"/>
      <c r="H858" s="178"/>
      <c r="I858" s="171"/>
    </row>
    <row r="859" spans="1:9" s="9" customFormat="1" hidden="1">
      <c r="A859" s="7">
        <v>673.45170068027198</v>
      </c>
      <c r="B859" s="178" t="s">
        <v>20</v>
      </c>
      <c r="C859" s="178">
        <f t="shared" si="230"/>
        <v>0</v>
      </c>
      <c r="D859" s="178"/>
      <c r="E859" s="178"/>
      <c r="F859" s="178"/>
      <c r="G859" s="178"/>
      <c r="H859" s="178"/>
      <c r="I859" s="171"/>
    </row>
    <row r="860" spans="1:9" s="9" customFormat="1">
      <c r="A860" s="7">
        <v>672</v>
      </c>
      <c r="B860" s="178" t="s">
        <v>21</v>
      </c>
      <c r="C860" s="178">
        <f t="shared" si="230"/>
        <v>148.095</v>
      </c>
      <c r="D860" s="178">
        <v>148.095</v>
      </c>
      <c r="E860" s="178">
        <v>0</v>
      </c>
      <c r="F860" s="178">
        <v>0</v>
      </c>
      <c r="G860" s="178">
        <v>0</v>
      </c>
      <c r="H860" s="178">
        <v>0</v>
      </c>
      <c r="I860" s="171" t="s">
        <v>71</v>
      </c>
    </row>
    <row r="861" spans="1:9" s="9" customFormat="1" hidden="1">
      <c r="A861" s="7">
        <v>674.25986394557799</v>
      </c>
      <c r="B861" s="178" t="s">
        <v>77</v>
      </c>
      <c r="C861" s="178">
        <f t="shared" si="230"/>
        <v>0</v>
      </c>
      <c r="D861" s="178"/>
      <c r="E861" s="178"/>
      <c r="F861" s="178"/>
      <c r="G861" s="178"/>
      <c r="H861" s="178"/>
      <c r="I861" s="171"/>
    </row>
    <row r="862" spans="1:9" s="9" customFormat="1" ht="66" customHeight="1">
      <c r="A862" s="7">
        <v>673</v>
      </c>
      <c r="B862" s="178" t="s">
        <v>575</v>
      </c>
      <c r="C862" s="178">
        <f>SUM(C863)</f>
        <v>23836.392</v>
      </c>
      <c r="D862" s="178">
        <f t="shared" ref="D862:H862" si="231">SUM(D863)</f>
        <v>1003.3920000000001</v>
      </c>
      <c r="E862" s="178">
        <f t="shared" si="231"/>
        <v>4651</v>
      </c>
      <c r="F862" s="178">
        <f t="shared" si="231"/>
        <v>5036</v>
      </c>
      <c r="G862" s="178">
        <f t="shared" si="231"/>
        <v>6563</v>
      </c>
      <c r="H862" s="178">
        <f t="shared" si="231"/>
        <v>6583</v>
      </c>
      <c r="I862" s="171" t="s">
        <v>576</v>
      </c>
    </row>
    <row r="863" spans="1:9" s="9" customFormat="1">
      <c r="A863" s="7">
        <v>674</v>
      </c>
      <c r="B863" s="178" t="s">
        <v>21</v>
      </c>
      <c r="C863" s="178">
        <f>SUM(D863:H863)</f>
        <v>23836.392</v>
      </c>
      <c r="D863" s="178">
        <v>1003.3920000000001</v>
      </c>
      <c r="E863" s="178">
        <v>4651</v>
      </c>
      <c r="F863" s="178">
        <v>5036</v>
      </c>
      <c r="G863" s="178">
        <v>6563</v>
      </c>
      <c r="H863" s="178">
        <v>6583</v>
      </c>
      <c r="I863" s="171"/>
    </row>
    <row r="864" spans="1:9" s="9" customFormat="1" ht="18.75" customHeight="1">
      <c r="A864" s="7">
        <v>675</v>
      </c>
      <c r="B864" s="178" t="s">
        <v>577</v>
      </c>
      <c r="C864" s="178">
        <f>SUM(C865)</f>
        <v>190</v>
      </c>
      <c r="D864" s="178">
        <f t="shared" ref="D864:H864" si="232">SUM(D865)</f>
        <v>0</v>
      </c>
      <c r="E864" s="178">
        <f t="shared" si="232"/>
        <v>190</v>
      </c>
      <c r="F864" s="178">
        <f t="shared" si="232"/>
        <v>0</v>
      </c>
      <c r="G864" s="178">
        <f t="shared" si="232"/>
        <v>0</v>
      </c>
      <c r="H864" s="178">
        <f t="shared" si="232"/>
        <v>0</v>
      </c>
      <c r="I864" s="171"/>
    </row>
    <row r="865" spans="1:9" s="9" customFormat="1">
      <c r="A865" s="7">
        <v>676</v>
      </c>
      <c r="B865" s="178" t="s">
        <v>21</v>
      </c>
      <c r="C865" s="178">
        <f t="shared" ref="C865" si="233">SUM(D865:H865)</f>
        <v>190</v>
      </c>
      <c r="D865" s="178"/>
      <c r="E865" s="178">
        <v>190</v>
      </c>
      <c r="F865" s="178"/>
      <c r="G865" s="178"/>
      <c r="H865" s="178"/>
      <c r="I865" s="171"/>
    </row>
    <row r="866" spans="1:9" s="9" customFormat="1" ht="14.25" customHeight="1">
      <c r="A866" s="7">
        <v>677</v>
      </c>
      <c r="B866" s="10" t="s">
        <v>299</v>
      </c>
      <c r="C866" s="178">
        <f t="shared" si="230"/>
        <v>0</v>
      </c>
      <c r="D866" s="178"/>
      <c r="E866" s="178"/>
      <c r="F866" s="178"/>
      <c r="G866" s="178"/>
      <c r="H866" s="178"/>
      <c r="I866" s="171"/>
    </row>
    <row r="867" spans="1:9" s="9" customFormat="1" hidden="1">
      <c r="A867" s="7">
        <v>678</v>
      </c>
      <c r="B867" s="178" t="s">
        <v>113</v>
      </c>
      <c r="C867" s="178">
        <f t="shared" si="230"/>
        <v>0</v>
      </c>
      <c r="D867" s="178"/>
      <c r="E867" s="178"/>
      <c r="F867" s="178"/>
      <c r="G867" s="178"/>
      <c r="H867" s="178"/>
      <c r="I867" s="171"/>
    </row>
    <row r="868" spans="1:9" s="9" customFormat="1" hidden="1">
      <c r="A868" s="7">
        <v>679</v>
      </c>
      <c r="B868" s="178" t="s">
        <v>20</v>
      </c>
      <c r="C868" s="178">
        <f t="shared" si="230"/>
        <v>0</v>
      </c>
      <c r="D868" s="178"/>
      <c r="E868" s="178"/>
      <c r="F868" s="178"/>
      <c r="G868" s="178"/>
      <c r="H868" s="178"/>
      <c r="I868" s="171"/>
    </row>
    <row r="869" spans="1:9" s="9" customFormat="1">
      <c r="A869" s="7">
        <v>678</v>
      </c>
      <c r="B869" s="178" t="s">
        <v>21</v>
      </c>
      <c r="C869" s="178">
        <f t="shared" si="230"/>
        <v>1085</v>
      </c>
      <c r="D869" s="178">
        <v>181</v>
      </c>
      <c r="E869" s="178">
        <v>210</v>
      </c>
      <c r="F869" s="178">
        <v>220</v>
      </c>
      <c r="G869" s="178">
        <v>231</v>
      </c>
      <c r="H869" s="178">
        <v>243</v>
      </c>
      <c r="I869" s="171" t="s">
        <v>73</v>
      </c>
    </row>
    <row r="870" spans="1:9" s="9" customFormat="1" hidden="1">
      <c r="A870" s="7">
        <v>681</v>
      </c>
      <c r="B870" s="178" t="s">
        <v>77</v>
      </c>
      <c r="C870" s="178">
        <f t="shared" si="230"/>
        <v>0</v>
      </c>
      <c r="D870" s="178"/>
      <c r="E870" s="178"/>
      <c r="F870" s="178"/>
      <c r="G870" s="178"/>
      <c r="H870" s="178"/>
      <c r="I870" s="44"/>
    </row>
    <row r="871" spans="1:9" s="9" customFormat="1" ht="39.75" customHeight="1">
      <c r="A871" s="7">
        <v>679</v>
      </c>
      <c r="B871" s="149" t="s">
        <v>300</v>
      </c>
      <c r="C871" s="149" t="s">
        <v>301</v>
      </c>
      <c r="D871" s="44" t="s">
        <v>22</v>
      </c>
      <c r="E871" s="44" t="s">
        <v>22</v>
      </c>
      <c r="F871" s="44" t="s">
        <v>22</v>
      </c>
      <c r="G871" s="44" t="s">
        <v>22</v>
      </c>
      <c r="H871" s="44" t="s">
        <v>22</v>
      </c>
      <c r="I871" s="171" t="s">
        <v>74</v>
      </c>
    </row>
    <row r="872" spans="1:9" s="9" customFormat="1" ht="48.75" customHeight="1">
      <c r="A872" s="7">
        <v>680</v>
      </c>
      <c r="B872" s="149" t="s">
        <v>302</v>
      </c>
      <c r="C872" s="149" t="s">
        <v>301</v>
      </c>
      <c r="D872" s="44" t="s">
        <v>22</v>
      </c>
      <c r="E872" s="44" t="s">
        <v>22</v>
      </c>
      <c r="F872" s="44" t="s">
        <v>22</v>
      </c>
      <c r="G872" s="44" t="s">
        <v>22</v>
      </c>
      <c r="H872" s="44" t="s">
        <v>22</v>
      </c>
      <c r="I872" s="171" t="s">
        <v>74</v>
      </c>
    </row>
    <row r="873" spans="1:9" s="9" customFormat="1" ht="45.75" customHeight="1">
      <c r="A873" s="7">
        <v>681</v>
      </c>
      <c r="B873" s="149" t="s">
        <v>303</v>
      </c>
      <c r="C873" s="149" t="s">
        <v>301</v>
      </c>
      <c r="D873" s="44" t="s">
        <v>22</v>
      </c>
      <c r="E873" s="44" t="s">
        <v>22</v>
      </c>
      <c r="F873" s="44" t="s">
        <v>22</v>
      </c>
      <c r="G873" s="44" t="s">
        <v>22</v>
      </c>
      <c r="H873" s="44" t="s">
        <v>22</v>
      </c>
      <c r="I873" s="171" t="s">
        <v>74</v>
      </c>
    </row>
    <row r="874" spans="1:9" s="9" customFormat="1" ht="40.5" customHeight="1">
      <c r="A874" s="7">
        <v>682</v>
      </c>
      <c r="B874" s="178" t="s">
        <v>304</v>
      </c>
      <c r="C874" s="178" t="s">
        <v>301</v>
      </c>
      <c r="D874" s="171" t="s">
        <v>22</v>
      </c>
      <c r="E874" s="171" t="s">
        <v>22</v>
      </c>
      <c r="F874" s="171" t="s">
        <v>22</v>
      </c>
      <c r="G874" s="171" t="s">
        <v>22</v>
      </c>
      <c r="H874" s="170" t="s">
        <v>22</v>
      </c>
      <c r="I874" s="171" t="s">
        <v>74</v>
      </c>
    </row>
    <row r="875" spans="1:9" s="9" customFormat="1" ht="63.75" customHeight="1">
      <c r="A875" s="7">
        <v>683</v>
      </c>
      <c r="B875" s="178" t="s">
        <v>305</v>
      </c>
      <c r="C875" s="178" t="s">
        <v>301</v>
      </c>
      <c r="D875" s="171" t="s">
        <v>22</v>
      </c>
      <c r="E875" s="171" t="s">
        <v>22</v>
      </c>
      <c r="F875" s="171" t="s">
        <v>22</v>
      </c>
      <c r="G875" s="171" t="s">
        <v>22</v>
      </c>
      <c r="H875" s="170" t="s">
        <v>22</v>
      </c>
      <c r="I875" s="171" t="s">
        <v>74</v>
      </c>
    </row>
    <row r="876" spans="1:9" s="9" customFormat="1" ht="60.75" customHeight="1">
      <c r="A876" s="7">
        <v>684</v>
      </c>
      <c r="B876" s="186" t="s">
        <v>597</v>
      </c>
      <c r="C876" s="178" t="s">
        <v>301</v>
      </c>
      <c r="D876" s="178" t="s">
        <v>22</v>
      </c>
      <c r="E876" s="178" t="s">
        <v>22</v>
      </c>
      <c r="F876" s="178" t="s">
        <v>22</v>
      </c>
      <c r="G876" s="178" t="s">
        <v>22</v>
      </c>
      <c r="H876" s="178" t="s">
        <v>22</v>
      </c>
      <c r="I876" s="171" t="s">
        <v>74</v>
      </c>
    </row>
    <row r="877" spans="1:9" s="9" customFormat="1" ht="31.5" customHeight="1">
      <c r="A877" s="7">
        <v>685</v>
      </c>
      <c r="B877" s="188" t="s">
        <v>603</v>
      </c>
      <c r="C877" s="178"/>
      <c r="D877" s="178"/>
      <c r="E877" s="178"/>
      <c r="F877" s="178"/>
      <c r="G877" s="178"/>
      <c r="H877" s="178"/>
      <c r="I877" s="171"/>
    </row>
    <row r="878" spans="1:9" s="9" customFormat="1" ht="14.25" customHeight="1">
      <c r="A878" s="7">
        <v>686</v>
      </c>
      <c r="B878" s="178" t="s">
        <v>21</v>
      </c>
      <c r="C878" s="178">
        <f>SUM(D878:H878)</f>
        <v>58.323</v>
      </c>
      <c r="D878" s="178">
        <v>58.323</v>
      </c>
      <c r="E878" s="178"/>
      <c r="F878" s="178"/>
      <c r="G878" s="178"/>
      <c r="H878" s="178"/>
      <c r="I878" s="171" t="s">
        <v>71</v>
      </c>
    </row>
    <row r="879" spans="1:9" s="9" customFormat="1" ht="28.5" customHeight="1">
      <c r="A879" s="7">
        <v>687</v>
      </c>
      <c r="B879" s="188" t="s">
        <v>604</v>
      </c>
      <c r="C879" s="178">
        <f>SUM(D879:H879)</f>
        <v>95.075000000000003</v>
      </c>
      <c r="D879" s="178">
        <v>95.075000000000003</v>
      </c>
      <c r="E879" s="178"/>
      <c r="F879" s="178"/>
      <c r="G879" s="178"/>
      <c r="H879" s="178"/>
      <c r="I879" s="171" t="s">
        <v>71</v>
      </c>
    </row>
    <row r="880" spans="1:9" s="9" customFormat="1" ht="19.5" customHeight="1">
      <c r="A880" s="7">
        <v>688</v>
      </c>
      <c r="B880" s="264" t="s">
        <v>349</v>
      </c>
      <c r="C880" s="241"/>
      <c r="D880" s="241"/>
      <c r="E880" s="241"/>
      <c r="F880" s="241"/>
      <c r="G880" s="241"/>
      <c r="H880" s="241"/>
      <c r="I880" s="242"/>
    </row>
    <row r="881" spans="1:9" s="9" customFormat="1" ht="13.5" customHeight="1">
      <c r="A881" s="7">
        <v>689</v>
      </c>
      <c r="B881" s="178" t="s">
        <v>308</v>
      </c>
      <c r="C881" s="178">
        <f>SUM(C882:C884)</f>
        <v>24696</v>
      </c>
      <c r="D881" s="178">
        <f>SUM(D884)</f>
        <v>4788</v>
      </c>
      <c r="E881" s="178">
        <f>SUM(E884)</f>
        <v>4788</v>
      </c>
      <c r="F881" s="178">
        <f>SUM(F884)</f>
        <v>4788</v>
      </c>
      <c r="G881" s="178">
        <f>SUM(G884)</f>
        <v>5040</v>
      </c>
      <c r="H881" s="178">
        <f>SUM(H884)</f>
        <v>5292</v>
      </c>
      <c r="I881" s="171" t="s">
        <v>93</v>
      </c>
    </row>
    <row r="882" spans="1:9" s="9" customFormat="1">
      <c r="A882" s="7">
        <v>690</v>
      </c>
      <c r="B882" s="178" t="s">
        <v>90</v>
      </c>
      <c r="C882" s="178"/>
      <c r="D882" s="178"/>
      <c r="E882" s="178"/>
      <c r="F882" s="178"/>
      <c r="G882" s="178"/>
      <c r="H882" s="178"/>
      <c r="I882" s="171" t="s">
        <v>93</v>
      </c>
    </row>
    <row r="883" spans="1:9" s="9" customFormat="1">
      <c r="A883" s="7">
        <v>691</v>
      </c>
      <c r="B883" s="178" t="s">
        <v>91</v>
      </c>
      <c r="C883" s="178"/>
      <c r="D883" s="178"/>
      <c r="E883" s="178"/>
      <c r="F883" s="178"/>
      <c r="G883" s="178"/>
      <c r="H883" s="178"/>
      <c r="I883" s="171" t="s">
        <v>93</v>
      </c>
    </row>
    <row r="884" spans="1:9" s="9" customFormat="1">
      <c r="A884" s="7">
        <v>692</v>
      </c>
      <c r="B884" s="178" t="s">
        <v>101</v>
      </c>
      <c r="C884" s="171">
        <f>SUM(D884:H884)</f>
        <v>24696</v>
      </c>
      <c r="D884" s="171">
        <f>SUM(D890)</f>
        <v>4788</v>
      </c>
      <c r="E884" s="184">
        <f>SUM(E890)</f>
        <v>4788</v>
      </c>
      <c r="F884" s="171">
        <v>4788</v>
      </c>
      <c r="G884" s="171">
        <v>5040</v>
      </c>
      <c r="H884" s="171">
        <v>5292</v>
      </c>
      <c r="I884" s="171" t="s">
        <v>93</v>
      </c>
    </row>
    <row r="885" spans="1:9" s="9" customFormat="1">
      <c r="A885" s="7">
        <v>693</v>
      </c>
      <c r="B885" s="178" t="s">
        <v>294</v>
      </c>
      <c r="C885" s="178"/>
      <c r="D885" s="178"/>
      <c r="E885" s="178"/>
      <c r="F885" s="178"/>
      <c r="G885" s="178"/>
      <c r="H885" s="178"/>
      <c r="I885" s="171" t="s">
        <v>93</v>
      </c>
    </row>
    <row r="886" spans="1:9" s="9" customFormat="1">
      <c r="A886" s="7">
        <v>694</v>
      </c>
      <c r="B886" s="10" t="s">
        <v>295</v>
      </c>
      <c r="C886" s="178"/>
      <c r="D886" s="178"/>
      <c r="E886" s="178"/>
      <c r="F886" s="178"/>
      <c r="G886" s="178"/>
      <c r="H886" s="178"/>
      <c r="I886" s="171" t="s">
        <v>293</v>
      </c>
    </row>
    <row r="887" spans="1:9" s="9" customFormat="1" ht="25.5">
      <c r="A887" s="7">
        <v>695</v>
      </c>
      <c r="B887" s="10" t="s">
        <v>307</v>
      </c>
      <c r="C887" s="178"/>
      <c r="D887" s="178"/>
      <c r="E887" s="178"/>
      <c r="F887" s="178"/>
      <c r="G887" s="178"/>
      <c r="H887" s="178"/>
      <c r="I887" s="171" t="s">
        <v>293</v>
      </c>
    </row>
    <row r="888" spans="1:9" s="9" customFormat="1" hidden="1">
      <c r="A888" s="7">
        <v>696</v>
      </c>
      <c r="B888" s="178" t="s">
        <v>113</v>
      </c>
      <c r="C888" s="178"/>
      <c r="D888" s="178"/>
      <c r="E888" s="178"/>
      <c r="F888" s="178"/>
      <c r="G888" s="178"/>
      <c r="H888" s="178"/>
      <c r="I888" s="171"/>
    </row>
    <row r="889" spans="1:9" s="9" customFormat="1" hidden="1">
      <c r="A889" s="7">
        <v>697</v>
      </c>
      <c r="B889" s="178" t="s">
        <v>91</v>
      </c>
      <c r="C889" s="178"/>
      <c r="D889" s="178"/>
      <c r="E889" s="178"/>
      <c r="F889" s="178"/>
      <c r="G889" s="178"/>
      <c r="H889" s="178"/>
      <c r="I889" s="171" t="s">
        <v>293</v>
      </c>
    </row>
    <row r="890" spans="1:9" s="9" customFormat="1">
      <c r="A890" s="7">
        <v>696</v>
      </c>
      <c r="B890" s="178" t="s">
        <v>101</v>
      </c>
      <c r="C890" s="171">
        <f>SUM(D890:H890)</f>
        <v>24696</v>
      </c>
      <c r="D890" s="171">
        <v>4788</v>
      </c>
      <c r="E890" s="171">
        <v>4788</v>
      </c>
      <c r="F890" s="171">
        <v>4788</v>
      </c>
      <c r="G890" s="171">
        <v>5040</v>
      </c>
      <c r="H890" s="171">
        <v>5292</v>
      </c>
      <c r="I890" s="171" t="s">
        <v>75</v>
      </c>
    </row>
    <row r="891" spans="1:9" s="9" customFormat="1" hidden="1">
      <c r="A891" s="7">
        <v>699</v>
      </c>
      <c r="B891" s="178" t="s">
        <v>294</v>
      </c>
      <c r="C891" s="178"/>
      <c r="D891" s="178"/>
      <c r="E891" s="178"/>
      <c r="F891" s="178"/>
      <c r="G891" s="178"/>
      <c r="H891" s="178"/>
      <c r="I891" s="171" t="s">
        <v>293</v>
      </c>
    </row>
    <row r="892" spans="1:9" s="9" customFormat="1" ht="13.5">
      <c r="A892" s="7">
        <v>697</v>
      </c>
      <c r="B892" s="216" t="s">
        <v>562</v>
      </c>
      <c r="C892" s="274"/>
      <c r="D892" s="274"/>
      <c r="E892" s="274"/>
      <c r="F892" s="274"/>
      <c r="G892" s="274"/>
      <c r="H892" s="274"/>
      <c r="I892" s="275"/>
    </row>
    <row r="893" spans="1:9" s="9" customFormat="1">
      <c r="A893" s="7">
        <v>698</v>
      </c>
      <c r="B893" s="10" t="s">
        <v>134</v>
      </c>
      <c r="C893" s="150">
        <f t="shared" ref="C893:H893" si="234">SUM(C897)</f>
        <v>21832.550999999999</v>
      </c>
      <c r="D893" s="150">
        <f t="shared" si="234"/>
        <v>3557.951</v>
      </c>
      <c r="E893" s="150">
        <f t="shared" si="234"/>
        <v>3831</v>
      </c>
      <c r="F893" s="150">
        <f t="shared" si="234"/>
        <v>4591.3</v>
      </c>
      <c r="G893" s="150">
        <f t="shared" si="234"/>
        <v>4641.8</v>
      </c>
      <c r="H893" s="150">
        <f t="shared" si="234"/>
        <v>5210.5</v>
      </c>
      <c r="I893" s="16"/>
    </row>
    <row r="894" spans="1:9" s="9" customFormat="1">
      <c r="A894" s="7">
        <v>699</v>
      </c>
      <c r="B894" s="13" t="s">
        <v>21</v>
      </c>
      <c r="C894" s="150">
        <f t="shared" ref="C894:H894" si="235">SUM(C897)</f>
        <v>21832.550999999999</v>
      </c>
      <c r="D894" s="150">
        <f t="shared" si="235"/>
        <v>3557.951</v>
      </c>
      <c r="E894" s="150">
        <f t="shared" si="235"/>
        <v>3831</v>
      </c>
      <c r="F894" s="150">
        <f t="shared" si="235"/>
        <v>4591.3</v>
      </c>
      <c r="G894" s="150">
        <f t="shared" si="235"/>
        <v>4641.8</v>
      </c>
      <c r="H894" s="150">
        <f t="shared" si="235"/>
        <v>5210.5</v>
      </c>
      <c r="I894" s="151"/>
    </row>
    <row r="895" spans="1:9" s="9" customFormat="1">
      <c r="A895" s="7">
        <v>700</v>
      </c>
      <c r="B895" s="10" t="s">
        <v>102</v>
      </c>
      <c r="C895" s="14"/>
      <c r="D895" s="14"/>
      <c r="E895" s="14"/>
      <c r="F895" s="14"/>
      <c r="G895" s="14"/>
      <c r="H895" s="95"/>
      <c r="I895" s="16"/>
    </row>
    <row r="896" spans="1:9" s="9" customFormat="1">
      <c r="A896" s="7">
        <v>701</v>
      </c>
      <c r="B896" s="13" t="s">
        <v>21</v>
      </c>
      <c r="C896" s="14">
        <f>D896+E896+F896+G896+H896</f>
        <v>0</v>
      </c>
      <c r="D896" s="14"/>
      <c r="E896" s="14"/>
      <c r="F896" s="14"/>
      <c r="G896" s="14"/>
      <c r="H896" s="95"/>
      <c r="I896" s="16"/>
    </row>
    <row r="897" spans="1:9" s="9" customFormat="1">
      <c r="A897" s="7">
        <v>702</v>
      </c>
      <c r="B897" s="94" t="s">
        <v>103</v>
      </c>
      <c r="C897" s="14">
        <f>SUM(C898)</f>
        <v>21832.550999999999</v>
      </c>
      <c r="D897" s="14">
        <f t="shared" ref="D897:H898" si="236">SUM(D900)</f>
        <v>3557.951</v>
      </c>
      <c r="E897" s="14">
        <f t="shared" si="236"/>
        <v>3831</v>
      </c>
      <c r="F897" s="14">
        <f t="shared" si="236"/>
        <v>4591.3</v>
      </c>
      <c r="G897" s="14">
        <f t="shared" si="236"/>
        <v>4641.8</v>
      </c>
      <c r="H897" s="14">
        <f t="shared" si="236"/>
        <v>5210.5</v>
      </c>
      <c r="I897" s="16"/>
    </row>
    <row r="898" spans="1:9" s="9" customFormat="1">
      <c r="A898" s="7">
        <v>703</v>
      </c>
      <c r="B898" s="13" t="s">
        <v>21</v>
      </c>
      <c r="C898" s="150">
        <f>SUM(D898:H898)</f>
        <v>21832.550999999999</v>
      </c>
      <c r="D898" s="14">
        <f t="shared" si="236"/>
        <v>3557.951</v>
      </c>
      <c r="E898" s="14">
        <f t="shared" si="236"/>
        <v>3831</v>
      </c>
      <c r="F898" s="14">
        <f t="shared" si="236"/>
        <v>4591.3</v>
      </c>
      <c r="G898" s="14">
        <f t="shared" si="236"/>
        <v>4641.8</v>
      </c>
      <c r="H898" s="14">
        <f t="shared" si="236"/>
        <v>5210.5</v>
      </c>
      <c r="I898" s="16"/>
    </row>
    <row r="899" spans="1:9" s="9" customFormat="1">
      <c r="A899" s="7">
        <v>704</v>
      </c>
      <c r="B899" s="278" t="s">
        <v>139</v>
      </c>
      <c r="C899" s="279"/>
      <c r="D899" s="279"/>
      <c r="E899" s="279"/>
      <c r="F899" s="279"/>
      <c r="G899" s="279"/>
      <c r="H899" s="280"/>
      <c r="I899" s="16"/>
    </row>
    <row r="900" spans="1:9" s="9" customFormat="1">
      <c r="A900" s="7">
        <v>705</v>
      </c>
      <c r="B900" s="97" t="s">
        <v>140</v>
      </c>
      <c r="C900" s="14">
        <f t="shared" ref="C900:H900" si="237">SUM(C901)</f>
        <v>21832.550999999999</v>
      </c>
      <c r="D900" s="14">
        <f t="shared" si="237"/>
        <v>3557.951</v>
      </c>
      <c r="E900" s="14">
        <f t="shared" si="237"/>
        <v>3831</v>
      </c>
      <c r="F900" s="14">
        <f t="shared" si="237"/>
        <v>4591.3</v>
      </c>
      <c r="G900" s="14">
        <f t="shared" si="237"/>
        <v>4641.8</v>
      </c>
      <c r="H900" s="14">
        <f t="shared" si="237"/>
        <v>5210.5</v>
      </c>
      <c r="I900" s="16"/>
    </row>
    <row r="901" spans="1:9" s="9" customFormat="1">
      <c r="A901" s="7">
        <v>706</v>
      </c>
      <c r="B901" s="13" t="s">
        <v>21</v>
      </c>
      <c r="C901" s="150">
        <f t="shared" ref="C901:H901" si="238">SUM(C902:C916)</f>
        <v>21832.550999999999</v>
      </c>
      <c r="D901" s="150">
        <f>SUM(D902:D916)</f>
        <v>3557.951</v>
      </c>
      <c r="E901" s="150">
        <f>SUM(E902:E916)</f>
        <v>3831</v>
      </c>
      <c r="F901" s="150">
        <f t="shared" si="238"/>
        <v>4591.3</v>
      </c>
      <c r="G901" s="150">
        <f t="shared" si="238"/>
        <v>4641.8</v>
      </c>
      <c r="H901" s="150">
        <f t="shared" si="238"/>
        <v>5210.5</v>
      </c>
      <c r="I901" s="16"/>
    </row>
    <row r="902" spans="1:9" s="9" customFormat="1" ht="45.75" customHeight="1">
      <c r="A902" s="7">
        <v>707</v>
      </c>
      <c r="B902" s="152" t="s">
        <v>323</v>
      </c>
      <c r="C902" s="14">
        <f t="shared" ref="C902:C916" si="239">SUM(D902:H902)</f>
        <v>212.2</v>
      </c>
      <c r="D902" s="14">
        <v>31.7</v>
      </c>
      <c r="E902" s="14">
        <v>42.5</v>
      </c>
      <c r="F902" s="14">
        <v>44</v>
      </c>
      <c r="G902" s="14">
        <v>46</v>
      </c>
      <c r="H902" s="95">
        <v>48</v>
      </c>
      <c r="I902" s="151" t="s">
        <v>414</v>
      </c>
    </row>
    <row r="903" spans="1:9" s="9" customFormat="1" ht="30" customHeight="1">
      <c r="A903" s="7">
        <v>708</v>
      </c>
      <c r="B903" s="56" t="s">
        <v>324</v>
      </c>
      <c r="C903" s="14">
        <f t="shared" si="239"/>
        <v>430.351</v>
      </c>
      <c r="D903" s="14">
        <v>71.950999999999993</v>
      </c>
      <c r="E903" s="14">
        <v>73.099999999999994</v>
      </c>
      <c r="F903" s="14">
        <v>79.3</v>
      </c>
      <c r="G903" s="14">
        <v>101</v>
      </c>
      <c r="H903" s="95">
        <v>105</v>
      </c>
      <c r="I903" s="151" t="s">
        <v>415</v>
      </c>
    </row>
    <row r="904" spans="1:9" s="9" customFormat="1" ht="25.5">
      <c r="A904" s="7">
        <v>709</v>
      </c>
      <c r="B904" s="56" t="s">
        <v>325</v>
      </c>
      <c r="C904" s="14">
        <f t="shared" si="239"/>
        <v>555.5</v>
      </c>
      <c r="D904" s="14">
        <v>101.4</v>
      </c>
      <c r="E904" s="14">
        <v>102.1</v>
      </c>
      <c r="F904" s="14">
        <v>112</v>
      </c>
      <c r="G904" s="14">
        <v>117</v>
      </c>
      <c r="H904" s="95">
        <v>123</v>
      </c>
      <c r="I904" s="151" t="s">
        <v>415</v>
      </c>
    </row>
    <row r="905" spans="1:9" s="9" customFormat="1" ht="51">
      <c r="A905" s="7">
        <v>710</v>
      </c>
      <c r="B905" s="152" t="s">
        <v>326</v>
      </c>
      <c r="C905" s="59">
        <f t="shared" si="239"/>
        <v>255.3</v>
      </c>
      <c r="D905" s="14">
        <v>45</v>
      </c>
      <c r="E905" s="14">
        <v>54.1</v>
      </c>
      <c r="F905" s="14">
        <v>49.7</v>
      </c>
      <c r="G905" s="14">
        <v>52</v>
      </c>
      <c r="H905" s="95">
        <v>54.5</v>
      </c>
      <c r="I905" s="151" t="s">
        <v>416</v>
      </c>
    </row>
    <row r="906" spans="1:9" s="9" customFormat="1" ht="51">
      <c r="A906" s="7">
        <v>711</v>
      </c>
      <c r="B906" s="56" t="s">
        <v>327</v>
      </c>
      <c r="C906" s="14">
        <f t="shared" si="239"/>
        <v>1174.3</v>
      </c>
      <c r="D906" s="14">
        <v>0</v>
      </c>
      <c r="E906" s="14">
        <v>251.2</v>
      </c>
      <c r="F906" s="14">
        <v>302.10000000000002</v>
      </c>
      <c r="G906" s="14">
        <v>303</v>
      </c>
      <c r="H906" s="95">
        <v>318</v>
      </c>
      <c r="I906" s="151" t="s">
        <v>417</v>
      </c>
    </row>
    <row r="907" spans="1:9" s="9" customFormat="1" ht="25.5">
      <c r="A907" s="7">
        <v>712</v>
      </c>
      <c r="B907" s="56" t="s">
        <v>565</v>
      </c>
      <c r="C907" s="14">
        <f>SUM(D907:H907)</f>
        <v>529.9</v>
      </c>
      <c r="D907" s="14">
        <v>529.9</v>
      </c>
      <c r="E907" s="14"/>
      <c r="F907" s="14"/>
      <c r="G907" s="14"/>
      <c r="H907" s="95"/>
      <c r="I907" s="151"/>
    </row>
    <row r="908" spans="1:9" s="9" customFormat="1" ht="38.25">
      <c r="A908" s="7">
        <v>713</v>
      </c>
      <c r="B908" s="152" t="s">
        <v>550</v>
      </c>
      <c r="C908" s="14">
        <f t="shared" si="239"/>
        <v>12093.6</v>
      </c>
      <c r="D908" s="14">
        <v>2058.6</v>
      </c>
      <c r="E908" s="14">
        <v>2284</v>
      </c>
      <c r="F908" s="14">
        <v>2551</v>
      </c>
      <c r="G908" s="14">
        <v>2387</v>
      </c>
      <c r="H908" s="95">
        <v>2813</v>
      </c>
      <c r="I908" s="151" t="s">
        <v>415</v>
      </c>
    </row>
    <row r="909" spans="1:9" s="9" customFormat="1" ht="25.5">
      <c r="A909" s="7">
        <v>714</v>
      </c>
      <c r="B909" s="152" t="s">
        <v>328</v>
      </c>
      <c r="C909" s="14">
        <f t="shared" si="239"/>
        <v>690</v>
      </c>
      <c r="D909" s="14">
        <v>100</v>
      </c>
      <c r="E909" s="14">
        <v>140</v>
      </c>
      <c r="F909" s="14">
        <v>145</v>
      </c>
      <c r="G909" s="14">
        <v>150</v>
      </c>
      <c r="H909" s="95">
        <v>155</v>
      </c>
      <c r="I909" s="151" t="s">
        <v>418</v>
      </c>
    </row>
    <row r="910" spans="1:9" s="9" customFormat="1" ht="51">
      <c r="A910" s="7">
        <v>715</v>
      </c>
      <c r="B910" s="56" t="s">
        <v>329</v>
      </c>
      <c r="C910" s="14">
        <f t="shared" si="239"/>
        <v>2072.6999999999998</v>
      </c>
      <c r="D910" s="62">
        <v>152.5</v>
      </c>
      <c r="E910" s="14">
        <v>392.3</v>
      </c>
      <c r="F910" s="14">
        <v>410.9</v>
      </c>
      <c r="G910" s="14">
        <v>533</v>
      </c>
      <c r="H910" s="95">
        <v>584</v>
      </c>
      <c r="I910" s="16" t="s">
        <v>418</v>
      </c>
    </row>
    <row r="911" spans="1:9" s="9" customFormat="1" ht="41.25" customHeight="1">
      <c r="A911" s="7">
        <v>716</v>
      </c>
      <c r="B911" s="56" t="s">
        <v>602</v>
      </c>
      <c r="C911" s="14">
        <f t="shared" si="239"/>
        <v>400</v>
      </c>
      <c r="D911" s="62"/>
      <c r="E911" s="14">
        <v>100</v>
      </c>
      <c r="F911" s="14">
        <v>100</v>
      </c>
      <c r="G911" s="95">
        <v>100</v>
      </c>
      <c r="H911" s="95">
        <v>100</v>
      </c>
      <c r="I911" s="16" t="s">
        <v>418</v>
      </c>
    </row>
    <row r="912" spans="1:9" s="9" customFormat="1" ht="25.5">
      <c r="A912" s="7">
        <v>717</v>
      </c>
      <c r="B912" s="56" t="s">
        <v>598</v>
      </c>
      <c r="C912" s="14">
        <f t="shared" si="239"/>
        <v>505</v>
      </c>
      <c r="D912" s="14">
        <v>75</v>
      </c>
      <c r="E912" s="14">
        <v>100</v>
      </c>
      <c r="F912" s="14">
        <v>105</v>
      </c>
      <c r="G912" s="95">
        <v>110</v>
      </c>
      <c r="H912" s="95">
        <v>115</v>
      </c>
      <c r="I912" s="151" t="s">
        <v>418</v>
      </c>
    </row>
    <row r="913" spans="1:9" s="9" customFormat="1" ht="42.75" customHeight="1">
      <c r="A913" s="7">
        <v>718</v>
      </c>
      <c r="B913" s="56" t="s">
        <v>599</v>
      </c>
      <c r="C913" s="14">
        <f t="shared" si="239"/>
        <v>1626.3</v>
      </c>
      <c r="D913" s="14">
        <v>156</v>
      </c>
      <c r="E913" s="14">
        <v>50</v>
      </c>
      <c r="F913" s="14">
        <v>437.3</v>
      </c>
      <c r="G913" s="14">
        <v>473</v>
      </c>
      <c r="H913" s="95">
        <v>510</v>
      </c>
      <c r="I913" s="151" t="s">
        <v>419</v>
      </c>
    </row>
    <row r="914" spans="1:9" s="9" customFormat="1" hidden="1">
      <c r="A914" s="7">
        <v>719</v>
      </c>
      <c r="B914" s="26"/>
      <c r="C914" s="14">
        <f t="shared" si="239"/>
        <v>0</v>
      </c>
      <c r="I914" s="153"/>
    </row>
    <row r="915" spans="1:9" s="9" customFormat="1" ht="29.25" customHeight="1">
      <c r="A915" s="7">
        <v>719</v>
      </c>
      <c r="B915" s="187" t="s">
        <v>600</v>
      </c>
      <c r="C915" s="14">
        <f t="shared" si="239"/>
        <v>987.40000000000009</v>
      </c>
      <c r="D915" s="98">
        <v>185.9</v>
      </c>
      <c r="E915" s="98">
        <v>186.7</v>
      </c>
      <c r="F915" s="98">
        <v>195</v>
      </c>
      <c r="G915" s="98">
        <v>204.8</v>
      </c>
      <c r="H915" s="98">
        <v>215</v>
      </c>
      <c r="I915" s="16" t="s">
        <v>418</v>
      </c>
    </row>
    <row r="916" spans="1:9" s="9" customFormat="1" ht="43.5" customHeight="1">
      <c r="A916" s="7">
        <v>720</v>
      </c>
      <c r="B916" s="187" t="s">
        <v>601</v>
      </c>
      <c r="C916" s="14">
        <f t="shared" si="239"/>
        <v>300</v>
      </c>
      <c r="D916" s="98">
        <v>50</v>
      </c>
      <c r="E916" s="98">
        <v>55</v>
      </c>
      <c r="F916" s="98">
        <v>60</v>
      </c>
      <c r="G916" s="98">
        <v>65</v>
      </c>
      <c r="H916" s="98">
        <v>70</v>
      </c>
      <c r="I916" s="16"/>
    </row>
    <row r="917" spans="1:9" s="9" customFormat="1" ht="24.75" customHeight="1">
      <c r="A917" s="7">
        <v>721</v>
      </c>
      <c r="B917" s="243" t="s">
        <v>350</v>
      </c>
      <c r="C917" s="243"/>
      <c r="D917" s="243"/>
      <c r="E917" s="243"/>
      <c r="F917" s="243"/>
      <c r="G917" s="243"/>
      <c r="H917" s="243"/>
      <c r="I917" s="265"/>
    </row>
    <row r="918" spans="1:9" s="9" customFormat="1">
      <c r="A918" s="7">
        <v>722</v>
      </c>
      <c r="B918" s="178" t="s">
        <v>394</v>
      </c>
      <c r="C918" s="178">
        <f t="shared" ref="C918:H918" si="240">SUM(C919)</f>
        <v>6602.3</v>
      </c>
      <c r="D918" s="178">
        <f t="shared" si="240"/>
        <v>1140</v>
      </c>
      <c r="E918" s="178">
        <f t="shared" si="240"/>
        <v>764</v>
      </c>
      <c r="F918" s="178">
        <f t="shared" si="240"/>
        <v>1323</v>
      </c>
      <c r="G918" s="178">
        <f t="shared" si="240"/>
        <v>1656.6</v>
      </c>
      <c r="H918" s="178">
        <f t="shared" si="240"/>
        <v>1718.7</v>
      </c>
      <c r="I918" s="171" t="s">
        <v>93</v>
      </c>
    </row>
    <row r="919" spans="1:9" s="9" customFormat="1">
      <c r="A919" s="7">
        <v>723</v>
      </c>
      <c r="B919" s="178" t="s">
        <v>101</v>
      </c>
      <c r="C919" s="178">
        <f t="shared" ref="C919:H919" si="241">SUM(C923)</f>
        <v>6602.3</v>
      </c>
      <c r="D919" s="178">
        <f t="shared" si="241"/>
        <v>1140</v>
      </c>
      <c r="E919" s="178">
        <f t="shared" si="241"/>
        <v>764</v>
      </c>
      <c r="F919" s="178">
        <f t="shared" si="241"/>
        <v>1323</v>
      </c>
      <c r="G919" s="178">
        <f t="shared" si="241"/>
        <v>1656.6</v>
      </c>
      <c r="H919" s="178">
        <f t="shared" si="241"/>
        <v>1718.7</v>
      </c>
      <c r="I919" s="171" t="s">
        <v>93</v>
      </c>
    </row>
    <row r="920" spans="1:9" s="9" customFormat="1">
      <c r="A920" s="7">
        <v>724</v>
      </c>
      <c r="B920" s="282" t="s">
        <v>225</v>
      </c>
      <c r="C920" s="283"/>
      <c r="D920" s="283"/>
      <c r="E920" s="283"/>
      <c r="F920" s="283"/>
      <c r="G920" s="283"/>
      <c r="H920" s="283"/>
      <c r="I920" s="284"/>
    </row>
    <row r="921" spans="1:9" s="9" customFormat="1">
      <c r="A921" s="7">
        <v>725</v>
      </c>
      <c r="B921" s="178"/>
      <c r="C921" s="178">
        <f t="shared" ref="C921:H921" si="242">SUM(C922:C923)</f>
        <v>6602.3</v>
      </c>
      <c r="D921" s="178">
        <f t="shared" si="242"/>
        <v>1140</v>
      </c>
      <c r="E921" s="178">
        <f t="shared" si="242"/>
        <v>764</v>
      </c>
      <c r="F921" s="178">
        <f t="shared" si="242"/>
        <v>1323</v>
      </c>
      <c r="G921" s="178">
        <f t="shared" si="242"/>
        <v>1656.6</v>
      </c>
      <c r="H921" s="178">
        <f t="shared" si="242"/>
        <v>1718.7</v>
      </c>
      <c r="I921" s="270" t="s">
        <v>93</v>
      </c>
    </row>
    <row r="922" spans="1:9" s="9" customFormat="1">
      <c r="A922" s="7">
        <v>726</v>
      </c>
      <c r="B922" s="178" t="s">
        <v>393</v>
      </c>
      <c r="C922" s="178"/>
      <c r="D922" s="178"/>
      <c r="E922" s="178"/>
      <c r="F922" s="178"/>
      <c r="G922" s="178"/>
      <c r="H922" s="178"/>
      <c r="I922" s="270"/>
    </row>
    <row r="923" spans="1:9" s="9" customFormat="1">
      <c r="A923" s="7">
        <v>727</v>
      </c>
      <c r="B923" s="178" t="s">
        <v>101</v>
      </c>
      <c r="C923" s="178">
        <f>SUM(D923:H923)</f>
        <v>6602.3</v>
      </c>
      <c r="D923" s="178">
        <f>SUM(D924:D938)</f>
        <v>1140</v>
      </c>
      <c r="E923" s="178">
        <f>SUM(E924:E938)</f>
        <v>764</v>
      </c>
      <c r="F923" s="178">
        <f>SUM(F924:F938)</f>
        <v>1323</v>
      </c>
      <c r="G923" s="178">
        <f>SUM(G924:G938)</f>
        <v>1656.6</v>
      </c>
      <c r="H923" s="178">
        <f>SUM(H924:H938)</f>
        <v>1718.7</v>
      </c>
      <c r="I923" s="171" t="s">
        <v>93</v>
      </c>
    </row>
    <row r="924" spans="1:9" s="9" customFormat="1" ht="51">
      <c r="A924" s="7">
        <v>728</v>
      </c>
      <c r="B924" s="10" t="s">
        <v>239</v>
      </c>
      <c r="C924" s="83">
        <f>SUM(D924:H924)</f>
        <v>0</v>
      </c>
      <c r="D924" s="171" t="s">
        <v>95</v>
      </c>
      <c r="E924" s="171" t="s">
        <v>95</v>
      </c>
      <c r="F924" s="171" t="s">
        <v>95</v>
      </c>
      <c r="G924" s="171" t="s">
        <v>95</v>
      </c>
      <c r="H924" s="171" t="s">
        <v>95</v>
      </c>
      <c r="I924" s="171" t="s">
        <v>402</v>
      </c>
    </row>
    <row r="925" spans="1:9" s="9" customFormat="1" ht="81" customHeight="1">
      <c r="A925" s="7">
        <v>729</v>
      </c>
      <c r="B925" s="10" t="s">
        <v>240</v>
      </c>
      <c r="C925" s="172">
        <f t="shared" ref="C925:C936" si="243">SUM(D925:H925)</f>
        <v>1154.5</v>
      </c>
      <c r="D925" s="178">
        <v>213.5</v>
      </c>
      <c r="E925" s="178">
        <v>25</v>
      </c>
      <c r="F925" s="178">
        <v>274</v>
      </c>
      <c r="G925" s="178">
        <v>317</v>
      </c>
      <c r="H925" s="178">
        <v>325</v>
      </c>
      <c r="I925" s="148" t="s">
        <v>403</v>
      </c>
    </row>
    <row r="926" spans="1:9" s="9" customFormat="1" ht="51">
      <c r="A926" s="7">
        <v>730</v>
      </c>
      <c r="B926" s="10" t="s">
        <v>241</v>
      </c>
      <c r="C926" s="172">
        <f t="shared" si="243"/>
        <v>855</v>
      </c>
      <c r="D926" s="178">
        <v>105</v>
      </c>
      <c r="E926" s="178">
        <v>0</v>
      </c>
      <c r="F926" s="178">
        <v>350</v>
      </c>
      <c r="G926" s="178">
        <v>200</v>
      </c>
      <c r="H926" s="178">
        <v>200</v>
      </c>
      <c r="I926" s="148" t="s">
        <v>401</v>
      </c>
    </row>
    <row r="927" spans="1:9" s="9" customFormat="1" ht="51">
      <c r="A927" s="7">
        <v>731</v>
      </c>
      <c r="B927" s="10" t="s">
        <v>242</v>
      </c>
      <c r="C927" s="172">
        <f t="shared" si="243"/>
        <v>940</v>
      </c>
      <c r="D927" s="171">
        <v>0</v>
      </c>
      <c r="E927" s="171">
        <v>0</v>
      </c>
      <c r="F927" s="171">
        <v>0</v>
      </c>
      <c r="G927" s="171">
        <v>400</v>
      </c>
      <c r="H927" s="178">
        <v>540</v>
      </c>
      <c r="I927" s="148" t="s">
        <v>404</v>
      </c>
    </row>
    <row r="928" spans="1:9" s="9" customFormat="1" ht="76.5">
      <c r="A928" s="7">
        <v>732</v>
      </c>
      <c r="B928" s="10" t="s">
        <v>243</v>
      </c>
      <c r="C928" s="172">
        <f t="shared" si="243"/>
        <v>1598.5</v>
      </c>
      <c r="D928" s="178">
        <v>337.7</v>
      </c>
      <c r="E928" s="178">
        <v>310.8</v>
      </c>
      <c r="F928" s="178">
        <v>380</v>
      </c>
      <c r="G928" s="178">
        <v>340</v>
      </c>
      <c r="H928" s="178">
        <v>230</v>
      </c>
      <c r="I928" s="148" t="s">
        <v>405</v>
      </c>
    </row>
    <row r="929" spans="1:9" s="9" customFormat="1" ht="76.5">
      <c r="A929" s="7">
        <v>733</v>
      </c>
      <c r="B929" s="10" t="s">
        <v>373</v>
      </c>
      <c r="C929" s="172">
        <f t="shared" si="243"/>
        <v>186</v>
      </c>
      <c r="D929" s="178">
        <v>40</v>
      </c>
      <c r="E929" s="178">
        <v>6</v>
      </c>
      <c r="F929" s="178">
        <v>25</v>
      </c>
      <c r="G929" s="178">
        <v>55</v>
      </c>
      <c r="H929" s="178">
        <v>60</v>
      </c>
      <c r="I929" s="148" t="s">
        <v>406</v>
      </c>
    </row>
    <row r="930" spans="1:9" s="9" customFormat="1" ht="51">
      <c r="A930" s="7">
        <v>734</v>
      </c>
      <c r="B930" s="10" t="s">
        <v>244</v>
      </c>
      <c r="C930" s="172">
        <f t="shared" si="243"/>
        <v>260.8</v>
      </c>
      <c r="D930" s="178">
        <v>26.8</v>
      </c>
      <c r="E930" s="178">
        <v>53</v>
      </c>
      <c r="F930" s="178">
        <v>38</v>
      </c>
      <c r="G930" s="178">
        <v>68</v>
      </c>
      <c r="H930" s="178">
        <v>75</v>
      </c>
      <c r="I930" s="148" t="s">
        <v>407</v>
      </c>
    </row>
    <row r="931" spans="1:9" s="9" customFormat="1" ht="40.5" customHeight="1">
      <c r="A931" s="7">
        <v>735</v>
      </c>
      <c r="B931" s="10" t="s">
        <v>245</v>
      </c>
      <c r="C931" s="172">
        <f t="shared" si="243"/>
        <v>249</v>
      </c>
      <c r="D931" s="178">
        <v>0</v>
      </c>
      <c r="E931" s="178">
        <v>0</v>
      </c>
      <c r="F931" s="178">
        <v>104</v>
      </c>
      <c r="G931" s="178">
        <v>70</v>
      </c>
      <c r="H931" s="178">
        <v>75</v>
      </c>
      <c r="I931" s="148" t="s">
        <v>408</v>
      </c>
    </row>
    <row r="932" spans="1:9" s="9" customFormat="1" ht="38.25">
      <c r="A932" s="7">
        <v>736</v>
      </c>
      <c r="B932" s="10" t="s">
        <v>246</v>
      </c>
      <c r="C932" s="172">
        <f t="shared" si="243"/>
        <v>0</v>
      </c>
      <c r="D932" s="171">
        <v>0</v>
      </c>
      <c r="E932" s="171" t="s">
        <v>95</v>
      </c>
      <c r="F932" s="171" t="s">
        <v>95</v>
      </c>
      <c r="G932" s="171" t="s">
        <v>95</v>
      </c>
      <c r="H932" s="171" t="s">
        <v>95</v>
      </c>
      <c r="I932" s="171"/>
    </row>
    <row r="933" spans="1:9" s="9" customFormat="1" ht="51">
      <c r="A933" s="7">
        <v>737</v>
      </c>
      <c r="B933" s="10" t="s">
        <v>247</v>
      </c>
      <c r="C933" s="172">
        <f t="shared" si="243"/>
        <v>297.8</v>
      </c>
      <c r="D933" s="178">
        <v>34.799999999999997</v>
      </c>
      <c r="E933" s="178">
        <v>0</v>
      </c>
      <c r="F933" s="178">
        <v>57</v>
      </c>
      <c r="G933" s="178">
        <v>100</v>
      </c>
      <c r="H933" s="178">
        <v>106</v>
      </c>
      <c r="I933" s="148" t="s">
        <v>404</v>
      </c>
    </row>
    <row r="934" spans="1:9" s="9" customFormat="1" ht="42" customHeight="1">
      <c r="A934" s="7">
        <v>738</v>
      </c>
      <c r="B934" s="10" t="s">
        <v>248</v>
      </c>
      <c r="C934" s="178">
        <f t="shared" si="243"/>
        <v>1.2999999999999998</v>
      </c>
      <c r="D934" s="178">
        <v>0</v>
      </c>
      <c r="E934" s="178" t="s">
        <v>95</v>
      </c>
      <c r="F934" s="178" t="s">
        <v>95</v>
      </c>
      <c r="G934" s="178">
        <v>0.6</v>
      </c>
      <c r="H934" s="178">
        <v>0.7</v>
      </c>
      <c r="I934" s="171"/>
    </row>
    <row r="935" spans="1:9" s="9" customFormat="1" ht="29.25" customHeight="1">
      <c r="A935" s="7">
        <v>739</v>
      </c>
      <c r="B935" s="10" t="s">
        <v>618</v>
      </c>
      <c r="C935" s="178">
        <f t="shared" si="243"/>
        <v>61</v>
      </c>
      <c r="D935" s="178">
        <v>13</v>
      </c>
      <c r="E935" s="178">
        <v>0</v>
      </c>
      <c r="F935" s="178">
        <v>15</v>
      </c>
      <c r="G935" s="178">
        <v>16</v>
      </c>
      <c r="H935" s="178">
        <v>17</v>
      </c>
      <c r="I935" s="148" t="s">
        <v>409</v>
      </c>
    </row>
    <row r="936" spans="1:9" s="9" customFormat="1" ht="38.25">
      <c r="A936" s="7">
        <v>740</v>
      </c>
      <c r="B936" s="10" t="s">
        <v>619</v>
      </c>
      <c r="C936" s="178">
        <f t="shared" si="243"/>
        <v>998.4</v>
      </c>
      <c r="D936" s="178">
        <v>369.2</v>
      </c>
      <c r="E936" s="178">
        <v>369.2</v>
      </c>
      <c r="F936" s="178">
        <v>80</v>
      </c>
      <c r="G936" s="178">
        <v>90</v>
      </c>
      <c r="H936" s="178">
        <v>90</v>
      </c>
      <c r="I936" s="148" t="s">
        <v>410</v>
      </c>
    </row>
    <row r="937" spans="1:9" s="9" customFormat="1">
      <c r="A937" s="7">
        <v>741</v>
      </c>
      <c r="B937" s="10" t="s">
        <v>226</v>
      </c>
      <c r="C937" s="281">
        <v>0</v>
      </c>
      <c r="D937" s="270">
        <v>0</v>
      </c>
      <c r="E937" s="270" t="s">
        <v>95</v>
      </c>
      <c r="F937" s="270" t="s">
        <v>95</v>
      </c>
      <c r="G937" s="270" t="s">
        <v>95</v>
      </c>
      <c r="H937" s="270" t="s">
        <v>95</v>
      </c>
      <c r="I937" s="270"/>
    </row>
    <row r="938" spans="1:9" s="9" customFormat="1" ht="42.75" customHeight="1">
      <c r="A938" s="7">
        <v>742</v>
      </c>
      <c r="B938" s="178" t="s">
        <v>372</v>
      </c>
      <c r="C938" s="281"/>
      <c r="D938" s="270"/>
      <c r="E938" s="270"/>
      <c r="F938" s="270"/>
      <c r="G938" s="270"/>
      <c r="H938" s="270"/>
      <c r="I938" s="270"/>
    </row>
    <row r="939" spans="1:9" s="9" customFormat="1" ht="38.25" customHeight="1">
      <c r="A939" s="7">
        <v>743</v>
      </c>
      <c r="B939" s="243" t="s">
        <v>351</v>
      </c>
      <c r="C939" s="276"/>
      <c r="D939" s="276"/>
      <c r="E939" s="276"/>
      <c r="F939" s="276"/>
      <c r="G939" s="276"/>
      <c r="H939" s="276"/>
      <c r="I939" s="277"/>
    </row>
    <row r="940" spans="1:9" s="9" customFormat="1">
      <c r="A940" s="7">
        <v>744</v>
      </c>
      <c r="B940" s="178" t="s">
        <v>430</v>
      </c>
      <c r="C940" s="171">
        <f t="shared" ref="C940:H940" si="244">SUM(C941)</f>
        <v>8978.4</v>
      </c>
      <c r="D940" s="171">
        <f t="shared" si="244"/>
        <v>1965.8</v>
      </c>
      <c r="E940" s="171">
        <f t="shared" si="244"/>
        <v>940</v>
      </c>
      <c r="F940" s="171">
        <f t="shared" si="244"/>
        <v>1316.6</v>
      </c>
      <c r="G940" s="171">
        <f t="shared" si="244"/>
        <v>2320</v>
      </c>
      <c r="H940" s="171">
        <f t="shared" si="244"/>
        <v>2436</v>
      </c>
      <c r="I940" s="44" t="s">
        <v>93</v>
      </c>
    </row>
    <row r="941" spans="1:9" s="9" customFormat="1">
      <c r="A941" s="7">
        <v>745</v>
      </c>
      <c r="B941" s="178" t="s">
        <v>101</v>
      </c>
      <c r="C941" s="171">
        <f t="shared" ref="C941:H941" si="245">SUM(C945)</f>
        <v>8978.4</v>
      </c>
      <c r="D941" s="171">
        <f t="shared" si="245"/>
        <v>1965.8</v>
      </c>
      <c r="E941" s="171">
        <f t="shared" si="245"/>
        <v>940</v>
      </c>
      <c r="F941" s="171">
        <f t="shared" si="245"/>
        <v>1316.6</v>
      </c>
      <c r="G941" s="171">
        <f t="shared" si="245"/>
        <v>2320</v>
      </c>
      <c r="H941" s="171">
        <f t="shared" si="245"/>
        <v>2436</v>
      </c>
      <c r="I941" s="171"/>
    </row>
    <row r="942" spans="1:9" s="9" customFormat="1">
      <c r="A942" s="7">
        <v>746</v>
      </c>
      <c r="B942" s="178" t="s">
        <v>537</v>
      </c>
      <c r="C942" s="178"/>
      <c r="D942" s="178"/>
      <c r="E942" s="178"/>
      <c r="F942" s="178"/>
      <c r="G942" s="178"/>
      <c r="H942" s="178"/>
      <c r="I942" s="171"/>
    </row>
    <row r="943" spans="1:9" s="9" customFormat="1">
      <c r="A943" s="7">
        <v>747</v>
      </c>
      <c r="B943" s="178" t="s">
        <v>227</v>
      </c>
      <c r="C943" s="171">
        <f t="shared" ref="C943:H943" si="246">SUM(C945)</f>
        <v>8978.4</v>
      </c>
      <c r="D943" s="171">
        <f t="shared" si="246"/>
        <v>1965.8</v>
      </c>
      <c r="E943" s="171">
        <f t="shared" si="246"/>
        <v>940</v>
      </c>
      <c r="F943" s="171">
        <f t="shared" si="246"/>
        <v>1316.6</v>
      </c>
      <c r="G943" s="171">
        <f t="shared" si="246"/>
        <v>2320</v>
      </c>
      <c r="H943" s="171">
        <f t="shared" si="246"/>
        <v>2436</v>
      </c>
      <c r="I943" s="270" t="s">
        <v>93</v>
      </c>
    </row>
    <row r="944" spans="1:9" s="9" customFormat="1">
      <c r="A944" s="7">
        <v>748</v>
      </c>
      <c r="B944" s="178" t="s">
        <v>395</v>
      </c>
      <c r="C944" s="171"/>
      <c r="D944" s="171"/>
      <c r="E944" s="171"/>
      <c r="F944" s="171"/>
      <c r="G944" s="171"/>
      <c r="H944" s="171"/>
      <c r="I944" s="270"/>
    </row>
    <row r="945" spans="1:9" s="9" customFormat="1">
      <c r="A945" s="7">
        <v>749</v>
      </c>
      <c r="B945" s="178" t="s">
        <v>101</v>
      </c>
      <c r="C945" s="171">
        <f t="shared" ref="C945:H945" si="247">SUM(C946:C957)</f>
        <v>8978.4</v>
      </c>
      <c r="D945" s="171">
        <f t="shared" si="247"/>
        <v>1965.8</v>
      </c>
      <c r="E945" s="171">
        <f t="shared" si="247"/>
        <v>940</v>
      </c>
      <c r="F945" s="171">
        <f t="shared" si="247"/>
        <v>1316.6</v>
      </c>
      <c r="G945" s="171">
        <f t="shared" si="247"/>
        <v>2320</v>
      </c>
      <c r="H945" s="171">
        <f t="shared" si="247"/>
        <v>2436</v>
      </c>
      <c r="I945" s="171" t="s">
        <v>93</v>
      </c>
    </row>
    <row r="946" spans="1:9" s="9" customFormat="1" ht="92.25" customHeight="1">
      <c r="A946" s="7">
        <v>750</v>
      </c>
      <c r="B946" s="10" t="s">
        <v>397</v>
      </c>
      <c r="C946" s="171"/>
      <c r="D946" s="171"/>
      <c r="E946" s="171"/>
      <c r="F946" s="171"/>
      <c r="G946" s="171"/>
      <c r="H946" s="171"/>
      <c r="I946" s="171" t="s">
        <v>411</v>
      </c>
    </row>
    <row r="947" spans="1:9" s="9" customFormat="1" ht="82.5" customHeight="1">
      <c r="A947" s="7">
        <v>751</v>
      </c>
      <c r="B947" s="10" t="s">
        <v>396</v>
      </c>
      <c r="C947" s="44" t="s">
        <v>95</v>
      </c>
      <c r="D947" s="44" t="s">
        <v>95</v>
      </c>
      <c r="E947" s="44" t="s">
        <v>95</v>
      </c>
      <c r="F947" s="44" t="s">
        <v>95</v>
      </c>
      <c r="G947" s="44" t="s">
        <v>95</v>
      </c>
      <c r="H947" s="44" t="s">
        <v>95</v>
      </c>
      <c r="I947" s="171" t="s">
        <v>411</v>
      </c>
    </row>
    <row r="948" spans="1:9" s="9" customFormat="1" ht="54.75" customHeight="1">
      <c r="A948" s="7">
        <v>752</v>
      </c>
      <c r="B948" s="10" t="s">
        <v>420</v>
      </c>
      <c r="C948" s="44">
        <f>SUM(D948:H948)</f>
        <v>2754</v>
      </c>
      <c r="D948" s="44">
        <v>315</v>
      </c>
      <c r="E948" s="44">
        <v>380</v>
      </c>
      <c r="F948" s="44">
        <v>599</v>
      </c>
      <c r="G948" s="44">
        <v>680</v>
      </c>
      <c r="H948" s="44">
        <v>780</v>
      </c>
      <c r="I948" s="171" t="s">
        <v>411</v>
      </c>
    </row>
    <row r="949" spans="1:9" s="9" customFormat="1" ht="91.5" customHeight="1">
      <c r="A949" s="7">
        <v>753</v>
      </c>
      <c r="B949" s="10" t="s">
        <v>422</v>
      </c>
      <c r="C949" s="44">
        <f t="shared" ref="C949:C956" si="248">SUM(D949:H949)</f>
        <v>0</v>
      </c>
      <c r="D949" s="171" t="s">
        <v>95</v>
      </c>
      <c r="E949" s="171" t="s">
        <v>95</v>
      </c>
      <c r="F949" s="171" t="s">
        <v>95</v>
      </c>
      <c r="G949" s="171" t="s">
        <v>95</v>
      </c>
      <c r="H949" s="171" t="s">
        <v>95</v>
      </c>
      <c r="I949" s="171" t="s">
        <v>411</v>
      </c>
    </row>
    <row r="950" spans="1:9" s="9" customFormat="1" ht="63.75">
      <c r="A950" s="7">
        <v>754</v>
      </c>
      <c r="B950" s="10" t="s">
        <v>423</v>
      </c>
      <c r="C950" s="44">
        <f t="shared" si="248"/>
        <v>547</v>
      </c>
      <c r="D950" s="171">
        <v>100</v>
      </c>
      <c r="E950" s="171">
        <v>147</v>
      </c>
      <c r="F950" s="171">
        <v>100</v>
      </c>
      <c r="G950" s="171">
        <v>100</v>
      </c>
      <c r="H950" s="171">
        <v>100</v>
      </c>
      <c r="I950" s="171" t="s">
        <v>411</v>
      </c>
    </row>
    <row r="951" spans="1:9" s="9" customFormat="1" ht="38.25">
      <c r="A951" s="7">
        <v>755</v>
      </c>
      <c r="B951" s="10" t="s">
        <v>424</v>
      </c>
      <c r="C951" s="44">
        <f t="shared" si="248"/>
        <v>305</v>
      </c>
      <c r="D951" s="171">
        <v>60</v>
      </c>
      <c r="E951" s="171">
        <v>35</v>
      </c>
      <c r="F951" s="171">
        <v>70</v>
      </c>
      <c r="G951" s="171">
        <v>70</v>
      </c>
      <c r="H951" s="171">
        <v>70</v>
      </c>
      <c r="I951" s="171" t="s">
        <v>412</v>
      </c>
    </row>
    <row r="952" spans="1:9" s="9" customFormat="1" ht="51">
      <c r="A952" s="7">
        <v>756</v>
      </c>
      <c r="B952" s="10" t="s">
        <v>425</v>
      </c>
      <c r="C952" s="44">
        <f t="shared" si="248"/>
        <v>233</v>
      </c>
      <c r="D952" s="171">
        <v>73</v>
      </c>
      <c r="E952" s="171">
        <v>70</v>
      </c>
      <c r="F952" s="171">
        <v>30</v>
      </c>
      <c r="G952" s="171">
        <v>30</v>
      </c>
      <c r="H952" s="171">
        <v>30</v>
      </c>
      <c r="I952" s="171" t="s">
        <v>412</v>
      </c>
    </row>
    <row r="953" spans="1:9" s="9" customFormat="1" ht="51">
      <c r="A953" s="7">
        <v>757</v>
      </c>
      <c r="B953" s="10" t="s">
        <v>426</v>
      </c>
      <c r="C953" s="44">
        <f t="shared" si="248"/>
        <v>305</v>
      </c>
      <c r="D953" s="171">
        <v>60</v>
      </c>
      <c r="E953" s="171">
        <v>35</v>
      </c>
      <c r="F953" s="171">
        <v>70</v>
      </c>
      <c r="G953" s="171">
        <v>70</v>
      </c>
      <c r="H953" s="171">
        <v>70</v>
      </c>
      <c r="I953" s="171" t="s">
        <v>412</v>
      </c>
    </row>
    <row r="954" spans="1:9" s="9" customFormat="1" ht="51">
      <c r="A954" s="7">
        <v>758</v>
      </c>
      <c r="B954" s="10" t="s">
        <v>427</v>
      </c>
      <c r="C954" s="44">
        <f t="shared" si="248"/>
        <v>0</v>
      </c>
      <c r="D954" s="171" t="s">
        <v>95</v>
      </c>
      <c r="E954" s="171" t="s">
        <v>95</v>
      </c>
      <c r="F954" s="171" t="s">
        <v>95</v>
      </c>
      <c r="G954" s="171" t="s">
        <v>95</v>
      </c>
      <c r="H954" s="171" t="s">
        <v>95</v>
      </c>
      <c r="I954" s="171" t="s">
        <v>412</v>
      </c>
    </row>
    <row r="955" spans="1:9" s="9" customFormat="1" ht="38.25">
      <c r="A955" s="7">
        <v>759</v>
      </c>
      <c r="B955" s="10" t="s">
        <v>428</v>
      </c>
      <c r="C955" s="44">
        <f t="shared" si="248"/>
        <v>2552.4</v>
      </c>
      <c r="D955" s="171">
        <v>711.8</v>
      </c>
      <c r="E955" s="171">
        <v>243</v>
      </c>
      <c r="F955" s="171">
        <v>397.6</v>
      </c>
      <c r="G955" s="171">
        <v>600</v>
      </c>
      <c r="H955" s="98">
        <v>600</v>
      </c>
      <c r="I955" s="171" t="s">
        <v>412</v>
      </c>
    </row>
    <row r="956" spans="1:9" s="9" customFormat="1" ht="42" customHeight="1">
      <c r="A956" s="7">
        <v>760</v>
      </c>
      <c r="B956" s="154" t="s">
        <v>429</v>
      </c>
      <c r="C956" s="44">
        <f t="shared" si="248"/>
        <v>200</v>
      </c>
      <c r="D956" s="44">
        <v>20</v>
      </c>
      <c r="E956" s="44">
        <v>30</v>
      </c>
      <c r="F956" s="44">
        <v>50</v>
      </c>
      <c r="G956" s="44">
        <v>50</v>
      </c>
      <c r="H956" s="155">
        <v>50</v>
      </c>
      <c r="I956" s="156" t="s">
        <v>413</v>
      </c>
    </row>
    <row r="957" spans="1:9" s="9" customFormat="1" ht="28.5" customHeight="1">
      <c r="A957" s="7">
        <v>761</v>
      </c>
      <c r="B957" s="10" t="s">
        <v>355</v>
      </c>
      <c r="C957" s="171">
        <f>SUM(D957:H957)</f>
        <v>2082</v>
      </c>
      <c r="D957" s="171">
        <v>626</v>
      </c>
      <c r="E957" s="171">
        <v>0</v>
      </c>
      <c r="F957" s="171">
        <v>0</v>
      </c>
      <c r="G957" s="171">
        <v>720</v>
      </c>
      <c r="H957" s="171">
        <v>736</v>
      </c>
      <c r="I957" s="171" t="s">
        <v>412</v>
      </c>
    </row>
    <row r="958" spans="1:9" s="9" customFormat="1" ht="15.75" customHeight="1">
      <c r="A958" s="7">
        <v>762</v>
      </c>
      <c r="B958" s="216" t="s">
        <v>352</v>
      </c>
      <c r="C958" s="217"/>
      <c r="D958" s="217"/>
      <c r="E958" s="217"/>
      <c r="F958" s="217"/>
      <c r="G958" s="217"/>
      <c r="H958" s="217"/>
      <c r="I958" s="218"/>
    </row>
    <row r="959" spans="1:9" s="9" customFormat="1">
      <c r="A959" s="7">
        <v>763</v>
      </c>
      <c r="B959" s="10" t="s">
        <v>233</v>
      </c>
      <c r="C959" s="11">
        <f t="shared" ref="C959:H959" si="249">SUM(C960:C961)</f>
        <v>1698.2999999999997</v>
      </c>
      <c r="D959" s="11">
        <f t="shared" si="249"/>
        <v>419.29999999999995</v>
      </c>
      <c r="E959" s="11">
        <f t="shared" si="249"/>
        <v>484</v>
      </c>
      <c r="F959" s="11">
        <f t="shared" si="249"/>
        <v>265</v>
      </c>
      <c r="G959" s="11">
        <f t="shared" si="249"/>
        <v>265</v>
      </c>
      <c r="H959" s="11">
        <f t="shared" si="249"/>
        <v>265</v>
      </c>
      <c r="I959" s="171" t="s">
        <v>93</v>
      </c>
    </row>
    <row r="960" spans="1:9" s="9" customFormat="1">
      <c r="A960" s="7">
        <v>764</v>
      </c>
      <c r="B960" s="10" t="s">
        <v>115</v>
      </c>
      <c r="C960" s="20">
        <f t="shared" ref="C960:H960" si="250">SUM(C964,C968,C972,C977,C981,C986,C994,C998+C990)</f>
        <v>1572.1999999999998</v>
      </c>
      <c r="D960" s="20">
        <f>SUM(D964,D968,D972,D977,D981,D986,D994,D998+D990)</f>
        <v>293.2</v>
      </c>
      <c r="E960" s="20">
        <f t="shared" si="250"/>
        <v>484</v>
      </c>
      <c r="F960" s="20">
        <f t="shared" si="250"/>
        <v>265</v>
      </c>
      <c r="G960" s="20">
        <f t="shared" si="250"/>
        <v>265</v>
      </c>
      <c r="H960" s="20">
        <f t="shared" si="250"/>
        <v>265</v>
      </c>
      <c r="I960" s="40" t="s">
        <v>93</v>
      </c>
    </row>
    <row r="961" spans="1:9" s="9" customFormat="1">
      <c r="A961" s="7">
        <v>765</v>
      </c>
      <c r="B961" s="10" t="s">
        <v>52</v>
      </c>
      <c r="C961" s="40">
        <f t="shared" ref="C961:H961" si="251">SUM(C965,C969,C973,C978,C982,C987,C991,C995,C995,C999)</f>
        <v>126.1</v>
      </c>
      <c r="D961" s="40">
        <f t="shared" si="251"/>
        <v>126.1</v>
      </c>
      <c r="E961" s="40">
        <f t="shared" si="251"/>
        <v>0</v>
      </c>
      <c r="F961" s="40">
        <f t="shared" si="251"/>
        <v>0</v>
      </c>
      <c r="G961" s="40">
        <f t="shared" si="251"/>
        <v>0</v>
      </c>
      <c r="H961" s="40">
        <f t="shared" si="251"/>
        <v>0</v>
      </c>
      <c r="I961" s="171" t="s">
        <v>93</v>
      </c>
    </row>
    <row r="962" spans="1:9" s="9" customFormat="1" ht="56.25" customHeight="1">
      <c r="A962" s="7">
        <v>766</v>
      </c>
      <c r="B962" s="10" t="s">
        <v>330</v>
      </c>
      <c r="C962" s="171">
        <f>SUM(C964:C965)</f>
        <v>161.99699999999999</v>
      </c>
      <c r="D962" s="171">
        <f t="shared" ref="D962:H962" si="252">SUM(D964:D965)</f>
        <v>91.045000000000002</v>
      </c>
      <c r="E962" s="171">
        <f t="shared" si="252"/>
        <v>70.951999999999998</v>
      </c>
      <c r="F962" s="171">
        <f t="shared" si="252"/>
        <v>0</v>
      </c>
      <c r="G962" s="171">
        <f t="shared" si="252"/>
        <v>0</v>
      </c>
      <c r="H962" s="171">
        <f t="shared" si="252"/>
        <v>0</v>
      </c>
      <c r="I962" s="171" t="s">
        <v>398</v>
      </c>
    </row>
    <row r="963" spans="1:9" s="9" customFormat="1">
      <c r="A963" s="7">
        <v>767</v>
      </c>
      <c r="B963" s="178" t="s">
        <v>230</v>
      </c>
      <c r="C963" s="171">
        <f t="shared" ref="C963:C981" si="253">SUM(D963:H963)</f>
        <v>0</v>
      </c>
      <c r="D963" s="171"/>
      <c r="E963" s="171"/>
      <c r="F963" s="171"/>
      <c r="G963" s="171"/>
      <c r="H963" s="171"/>
      <c r="I963" s="171" t="s">
        <v>93</v>
      </c>
    </row>
    <row r="964" spans="1:9" s="9" customFormat="1">
      <c r="A964" s="7">
        <v>768</v>
      </c>
      <c r="B964" s="178" t="s">
        <v>53</v>
      </c>
      <c r="C964" s="171">
        <f t="shared" si="253"/>
        <v>121.99199999999999</v>
      </c>
      <c r="D964" s="171">
        <v>51.04</v>
      </c>
      <c r="E964" s="171">
        <v>70.951999999999998</v>
      </c>
      <c r="F964" s="171"/>
      <c r="G964" s="171"/>
      <c r="H964" s="171"/>
      <c r="I964" s="171" t="s">
        <v>93</v>
      </c>
    </row>
    <row r="965" spans="1:9" s="9" customFormat="1">
      <c r="A965" s="7">
        <v>769</v>
      </c>
      <c r="B965" s="178" t="s">
        <v>52</v>
      </c>
      <c r="C965" s="171">
        <f t="shared" si="253"/>
        <v>40.005000000000003</v>
      </c>
      <c r="D965" s="171">
        <v>40.005000000000003</v>
      </c>
      <c r="E965" s="171">
        <v>0</v>
      </c>
      <c r="F965" s="171"/>
      <c r="G965" s="171"/>
      <c r="H965" s="171"/>
      <c r="I965" s="171" t="s">
        <v>93</v>
      </c>
    </row>
    <row r="966" spans="1:9" s="9" customFormat="1" ht="51">
      <c r="A966" s="7">
        <v>770</v>
      </c>
      <c r="B966" s="154" t="s">
        <v>331</v>
      </c>
      <c r="C966" s="171">
        <f>SUM(C968:C969)</f>
        <v>308.96800000000002</v>
      </c>
      <c r="D966" s="171">
        <f t="shared" ref="D966:H966" si="254">SUM(D968:D969)</f>
        <v>15.02</v>
      </c>
      <c r="E966" s="171">
        <f t="shared" si="254"/>
        <v>143.94800000000001</v>
      </c>
      <c r="F966" s="171">
        <f t="shared" si="254"/>
        <v>50</v>
      </c>
      <c r="G966" s="171">
        <f t="shared" si="254"/>
        <v>50</v>
      </c>
      <c r="H966" s="171">
        <f t="shared" si="254"/>
        <v>50</v>
      </c>
      <c r="I966" s="44" t="s">
        <v>399</v>
      </c>
    </row>
    <row r="967" spans="1:9" s="9" customFormat="1">
      <c r="A967" s="7">
        <v>771</v>
      </c>
      <c r="B967" s="178" t="s">
        <v>230</v>
      </c>
      <c r="C967" s="171">
        <f t="shared" si="253"/>
        <v>0</v>
      </c>
      <c r="D967" s="171"/>
      <c r="E967" s="171"/>
      <c r="F967" s="171"/>
      <c r="G967" s="171"/>
      <c r="H967" s="171"/>
      <c r="I967" s="171"/>
    </row>
    <row r="968" spans="1:9" s="9" customFormat="1">
      <c r="A968" s="7">
        <v>772</v>
      </c>
      <c r="B968" s="178" t="s">
        <v>115</v>
      </c>
      <c r="C968" s="171">
        <f t="shared" si="253"/>
        <v>308.96800000000002</v>
      </c>
      <c r="D968" s="171">
        <v>15.02</v>
      </c>
      <c r="E968" s="171">
        <v>143.94800000000001</v>
      </c>
      <c r="F968" s="171">
        <v>50</v>
      </c>
      <c r="G968" s="171">
        <v>50</v>
      </c>
      <c r="H968" s="171">
        <v>50</v>
      </c>
      <c r="I968" s="171" t="s">
        <v>93</v>
      </c>
    </row>
    <row r="969" spans="1:9" s="9" customFormat="1">
      <c r="A969" s="7">
        <v>773</v>
      </c>
      <c r="B969" s="178" t="s">
        <v>52</v>
      </c>
      <c r="C969" s="171">
        <f t="shared" si="253"/>
        <v>0</v>
      </c>
      <c r="D969" s="171"/>
      <c r="E969" s="171"/>
      <c r="F969" s="171"/>
      <c r="G969" s="171"/>
      <c r="H969" s="171"/>
      <c r="I969" s="171" t="s">
        <v>93</v>
      </c>
    </row>
    <row r="970" spans="1:9" s="9" customFormat="1" ht="16.5" customHeight="1">
      <c r="A970" s="7">
        <v>774</v>
      </c>
      <c r="B970" s="10" t="s">
        <v>332</v>
      </c>
      <c r="C970" s="171">
        <f>SUM(C972:C973)</f>
        <v>82.42</v>
      </c>
      <c r="D970" s="171">
        <f t="shared" ref="D970:H970" si="255">SUM(D972:D973)</f>
        <v>17.82</v>
      </c>
      <c r="E970" s="171">
        <f t="shared" si="255"/>
        <v>19.600000000000001</v>
      </c>
      <c r="F970" s="171">
        <f t="shared" si="255"/>
        <v>15</v>
      </c>
      <c r="G970" s="171">
        <f t="shared" si="255"/>
        <v>15</v>
      </c>
      <c r="H970" s="171">
        <f t="shared" si="255"/>
        <v>15</v>
      </c>
      <c r="I970" s="171" t="s">
        <v>93</v>
      </c>
    </row>
    <row r="971" spans="1:9" s="9" customFormat="1">
      <c r="A971" s="7">
        <v>775</v>
      </c>
      <c r="B971" s="178" t="s">
        <v>231</v>
      </c>
      <c r="C971" s="171">
        <f t="shared" si="253"/>
        <v>0</v>
      </c>
      <c r="D971" s="171"/>
      <c r="E971" s="171"/>
      <c r="F971" s="171"/>
      <c r="G971" s="171"/>
      <c r="H971" s="171"/>
      <c r="I971" s="171"/>
    </row>
    <row r="972" spans="1:9" s="9" customFormat="1">
      <c r="A972" s="7">
        <v>776</v>
      </c>
      <c r="B972" s="178" t="s">
        <v>115</v>
      </c>
      <c r="C972" s="171">
        <f t="shared" si="253"/>
        <v>82.42</v>
      </c>
      <c r="D972" s="171">
        <v>17.82</v>
      </c>
      <c r="E972" s="171">
        <v>19.600000000000001</v>
      </c>
      <c r="F972" s="171">
        <v>15</v>
      </c>
      <c r="G972" s="171">
        <v>15</v>
      </c>
      <c r="H972" s="171">
        <v>15</v>
      </c>
      <c r="I972" s="171" t="s">
        <v>93</v>
      </c>
    </row>
    <row r="973" spans="1:9" s="9" customFormat="1">
      <c r="A973" s="7">
        <v>777</v>
      </c>
      <c r="B973" s="178" t="s">
        <v>52</v>
      </c>
      <c r="C973" s="171">
        <f t="shared" si="253"/>
        <v>0</v>
      </c>
      <c r="D973" s="171"/>
      <c r="E973" s="171"/>
      <c r="F973" s="171"/>
      <c r="G973" s="171"/>
      <c r="H973" s="171"/>
      <c r="I973" s="171"/>
    </row>
    <row r="974" spans="1:9" s="9" customFormat="1" hidden="1">
      <c r="A974" s="7">
        <v>778</v>
      </c>
      <c r="B974" s="178" t="s">
        <v>333</v>
      </c>
      <c r="C974" s="171"/>
      <c r="D974" s="171"/>
      <c r="E974" s="171"/>
      <c r="F974" s="171"/>
      <c r="G974" s="171"/>
      <c r="H974" s="171"/>
      <c r="I974" s="171"/>
    </row>
    <row r="975" spans="1:9" s="9" customFormat="1" ht="38.25">
      <c r="A975" s="7">
        <v>778</v>
      </c>
      <c r="B975" s="10" t="s">
        <v>334</v>
      </c>
      <c r="C975" s="171">
        <f t="shared" si="253"/>
        <v>120</v>
      </c>
      <c r="D975" s="15"/>
      <c r="E975" s="15">
        <v>30</v>
      </c>
      <c r="F975" s="15">
        <v>30</v>
      </c>
      <c r="G975" s="15">
        <v>30</v>
      </c>
      <c r="H975" s="15">
        <v>30</v>
      </c>
      <c r="I975" s="16" t="s">
        <v>398</v>
      </c>
    </row>
    <row r="976" spans="1:9" s="9" customFormat="1">
      <c r="A976" s="7">
        <v>779</v>
      </c>
      <c r="B976" s="178" t="s">
        <v>231</v>
      </c>
      <c r="C976" s="171">
        <f t="shared" si="253"/>
        <v>0</v>
      </c>
      <c r="D976" s="171"/>
      <c r="E976" s="157"/>
      <c r="F976" s="157"/>
      <c r="G976" s="157"/>
      <c r="H976" s="157"/>
      <c r="I976" s="171" t="s">
        <v>93</v>
      </c>
    </row>
    <row r="977" spans="1:9" s="9" customFormat="1">
      <c r="A977" s="7">
        <v>780</v>
      </c>
      <c r="B977" s="178" t="s">
        <v>115</v>
      </c>
      <c r="C977" s="171">
        <f t="shared" si="253"/>
        <v>120</v>
      </c>
      <c r="D977" s="171"/>
      <c r="E977" s="171">
        <v>30</v>
      </c>
      <c r="F977" s="171">
        <v>30</v>
      </c>
      <c r="G977" s="171">
        <v>30</v>
      </c>
      <c r="H977" s="171">
        <v>30</v>
      </c>
      <c r="I977" s="171" t="s">
        <v>93</v>
      </c>
    </row>
    <row r="978" spans="1:9" s="9" customFormat="1">
      <c r="A978" s="7">
        <v>781</v>
      </c>
      <c r="B978" s="178" t="s">
        <v>52</v>
      </c>
      <c r="C978" s="171">
        <f t="shared" si="253"/>
        <v>0</v>
      </c>
      <c r="D978" s="171"/>
      <c r="E978" s="171"/>
      <c r="F978" s="171"/>
      <c r="G978" s="171"/>
      <c r="H978" s="171"/>
      <c r="I978" s="171" t="s">
        <v>93</v>
      </c>
    </row>
    <row r="979" spans="1:9" s="9" customFormat="1" ht="51">
      <c r="A979" s="7">
        <v>782</v>
      </c>
      <c r="B979" s="10" t="s">
        <v>335</v>
      </c>
      <c r="C979" s="171">
        <f t="shared" si="253"/>
        <v>495.2</v>
      </c>
      <c r="D979" s="171">
        <v>95.2</v>
      </c>
      <c r="E979" s="171">
        <v>100</v>
      </c>
      <c r="F979" s="171">
        <v>100</v>
      </c>
      <c r="G979" s="171">
        <v>100</v>
      </c>
      <c r="H979" s="171">
        <v>100</v>
      </c>
      <c r="I979" s="171"/>
    </row>
    <row r="980" spans="1:9" s="9" customFormat="1">
      <c r="A980" s="7">
        <v>783</v>
      </c>
      <c r="B980" s="178" t="s">
        <v>230</v>
      </c>
      <c r="C980" s="171">
        <f t="shared" si="253"/>
        <v>0</v>
      </c>
      <c r="D980" s="171"/>
      <c r="E980" s="171"/>
      <c r="F980" s="171"/>
      <c r="G980" s="171"/>
      <c r="H980" s="171"/>
      <c r="I980" s="171" t="s">
        <v>93</v>
      </c>
    </row>
    <row r="981" spans="1:9" s="9" customFormat="1">
      <c r="A981" s="7">
        <v>784</v>
      </c>
      <c r="B981" s="178" t="s">
        <v>115</v>
      </c>
      <c r="C981" s="171">
        <f t="shared" si="253"/>
        <v>495.2</v>
      </c>
      <c r="D981" s="171">
        <v>95.2</v>
      </c>
      <c r="E981" s="171">
        <v>100</v>
      </c>
      <c r="F981" s="171">
        <v>100</v>
      </c>
      <c r="G981" s="171">
        <v>100</v>
      </c>
      <c r="H981" s="171">
        <v>100</v>
      </c>
      <c r="I981" s="171" t="s">
        <v>93</v>
      </c>
    </row>
    <row r="982" spans="1:9" s="9" customFormat="1">
      <c r="A982" s="7">
        <v>785</v>
      </c>
      <c r="B982" s="178" t="s">
        <v>52</v>
      </c>
      <c r="C982" s="171"/>
      <c r="D982" s="171"/>
      <c r="E982" s="171"/>
      <c r="F982" s="171"/>
      <c r="G982" s="171"/>
      <c r="H982" s="171"/>
      <c r="I982" s="171" t="s">
        <v>93</v>
      </c>
    </row>
    <row r="983" spans="1:9" s="9" customFormat="1" ht="25.5">
      <c r="A983" s="7">
        <v>786</v>
      </c>
      <c r="B983" s="10" t="s">
        <v>336</v>
      </c>
      <c r="C983" s="171">
        <f>SUM(D983:H983)</f>
        <v>52.12</v>
      </c>
      <c r="D983" s="171">
        <v>12.12</v>
      </c>
      <c r="E983" s="171">
        <v>10</v>
      </c>
      <c r="F983" s="171">
        <v>10</v>
      </c>
      <c r="G983" s="171">
        <v>10</v>
      </c>
      <c r="H983" s="171">
        <v>10</v>
      </c>
      <c r="I983" s="171" t="s">
        <v>400</v>
      </c>
    </row>
    <row r="984" spans="1:9" s="9" customFormat="1">
      <c r="A984" s="7">
        <v>787</v>
      </c>
      <c r="B984" s="154" t="s">
        <v>232</v>
      </c>
      <c r="C984" s="40">
        <f t="shared" ref="C984:H984" si="256">SUM(C986:C987)</f>
        <v>52.12</v>
      </c>
      <c r="D984" s="40">
        <f t="shared" si="256"/>
        <v>12.12</v>
      </c>
      <c r="E984" s="40">
        <f t="shared" si="256"/>
        <v>10</v>
      </c>
      <c r="F984" s="40">
        <f t="shared" si="256"/>
        <v>10</v>
      </c>
      <c r="G984" s="40">
        <f t="shared" si="256"/>
        <v>10</v>
      </c>
      <c r="H984" s="40">
        <f t="shared" si="256"/>
        <v>10</v>
      </c>
      <c r="I984" s="40" t="s">
        <v>93</v>
      </c>
    </row>
    <row r="985" spans="1:9" s="9" customFormat="1">
      <c r="A985" s="7">
        <v>788</v>
      </c>
      <c r="B985" s="178" t="s">
        <v>230</v>
      </c>
      <c r="C985" s="171"/>
      <c r="D985" s="171"/>
      <c r="E985" s="171"/>
      <c r="F985" s="171"/>
      <c r="G985" s="171"/>
      <c r="H985" s="171"/>
      <c r="I985" s="171" t="s">
        <v>93</v>
      </c>
    </row>
    <row r="986" spans="1:9" s="9" customFormat="1">
      <c r="A986" s="7">
        <v>789</v>
      </c>
      <c r="B986" s="178" t="s">
        <v>53</v>
      </c>
      <c r="C986" s="171">
        <f>SUM(D986:H986)</f>
        <v>52.12</v>
      </c>
      <c r="D986" s="171">
        <v>12.12</v>
      </c>
      <c r="E986" s="171">
        <v>10</v>
      </c>
      <c r="F986" s="171">
        <v>10</v>
      </c>
      <c r="G986" s="171">
        <v>10</v>
      </c>
      <c r="H986" s="171">
        <v>10</v>
      </c>
      <c r="I986" s="171" t="s">
        <v>93</v>
      </c>
    </row>
    <row r="987" spans="1:9" s="9" customFormat="1">
      <c r="A987" s="7">
        <v>790</v>
      </c>
      <c r="B987" s="178" t="s">
        <v>52</v>
      </c>
      <c r="C987" s="171"/>
      <c r="D987" s="171"/>
      <c r="E987" s="171"/>
      <c r="F987" s="171"/>
      <c r="G987" s="171"/>
      <c r="H987" s="171"/>
      <c r="I987" s="171" t="s">
        <v>93</v>
      </c>
    </row>
    <row r="988" spans="1:9" s="9" customFormat="1" ht="51">
      <c r="A988" s="7">
        <v>791</v>
      </c>
      <c r="B988" s="10" t="s">
        <v>337</v>
      </c>
      <c r="C988" s="171">
        <v>225</v>
      </c>
      <c r="D988" s="171">
        <v>45</v>
      </c>
      <c r="E988" s="171">
        <v>45</v>
      </c>
      <c r="F988" s="171">
        <v>45</v>
      </c>
      <c r="G988" s="171">
        <v>45</v>
      </c>
      <c r="H988" s="171">
        <v>45</v>
      </c>
      <c r="I988" s="171" t="s">
        <v>398</v>
      </c>
    </row>
    <row r="989" spans="1:9" s="9" customFormat="1">
      <c r="A989" s="7">
        <v>792</v>
      </c>
      <c r="B989" s="178" t="s">
        <v>230</v>
      </c>
      <c r="C989" s="171"/>
      <c r="D989" s="171"/>
      <c r="E989" s="171"/>
      <c r="F989" s="171"/>
      <c r="G989" s="171"/>
      <c r="H989" s="171"/>
      <c r="I989" s="171" t="s">
        <v>93</v>
      </c>
    </row>
    <row r="990" spans="1:9" s="9" customFormat="1">
      <c r="A990" s="7">
        <v>793</v>
      </c>
      <c r="B990" s="178" t="s">
        <v>115</v>
      </c>
      <c r="C990" s="171">
        <v>225</v>
      </c>
      <c r="D990" s="171">
        <v>45</v>
      </c>
      <c r="E990" s="171">
        <v>45</v>
      </c>
      <c r="F990" s="171">
        <v>45</v>
      </c>
      <c r="G990" s="171">
        <v>45</v>
      </c>
      <c r="H990" s="171">
        <v>45</v>
      </c>
      <c r="I990" s="171" t="s">
        <v>93</v>
      </c>
    </row>
    <row r="991" spans="1:9" s="9" customFormat="1">
      <c r="A991" s="7">
        <v>794</v>
      </c>
      <c r="B991" s="178" t="s">
        <v>52</v>
      </c>
      <c r="C991" s="171"/>
      <c r="D991" s="171"/>
      <c r="E991" s="171"/>
      <c r="F991" s="171"/>
      <c r="G991" s="171"/>
      <c r="H991" s="171"/>
      <c r="I991" s="171" t="s">
        <v>93</v>
      </c>
    </row>
    <row r="992" spans="1:9" s="9" customFormat="1" ht="63.75">
      <c r="A992" s="7">
        <v>795</v>
      </c>
      <c r="B992" s="10" t="s">
        <v>338</v>
      </c>
      <c r="C992" s="171">
        <v>75</v>
      </c>
      <c r="D992" s="171">
        <v>15</v>
      </c>
      <c r="E992" s="171">
        <v>15</v>
      </c>
      <c r="F992" s="171">
        <v>15</v>
      </c>
      <c r="G992" s="171">
        <v>15</v>
      </c>
      <c r="H992" s="171">
        <v>15</v>
      </c>
      <c r="I992" s="171" t="s">
        <v>398</v>
      </c>
    </row>
    <row r="993" spans="1:9" s="9" customFormat="1">
      <c r="A993" s="7">
        <v>796</v>
      </c>
      <c r="B993" s="178" t="s">
        <v>230</v>
      </c>
      <c r="C993" s="171"/>
      <c r="D993" s="171"/>
      <c r="E993" s="171"/>
      <c r="F993" s="171"/>
      <c r="G993" s="171"/>
      <c r="H993" s="171"/>
      <c r="I993" s="171" t="s">
        <v>93</v>
      </c>
    </row>
    <row r="994" spans="1:9" s="9" customFormat="1">
      <c r="A994" s="7">
        <v>797</v>
      </c>
      <c r="B994" s="178" t="s">
        <v>115</v>
      </c>
      <c r="C994" s="171">
        <v>75</v>
      </c>
      <c r="D994" s="171">
        <v>15</v>
      </c>
      <c r="E994" s="171">
        <v>15</v>
      </c>
      <c r="F994" s="171">
        <v>15</v>
      </c>
      <c r="G994" s="171">
        <v>15</v>
      </c>
      <c r="H994" s="171">
        <v>15</v>
      </c>
      <c r="I994" s="171" t="s">
        <v>93</v>
      </c>
    </row>
    <row r="995" spans="1:9" s="9" customFormat="1">
      <c r="A995" s="7">
        <v>798</v>
      </c>
      <c r="B995" s="178" t="s">
        <v>52</v>
      </c>
      <c r="C995" s="171"/>
      <c r="D995" s="171"/>
      <c r="E995" s="171"/>
      <c r="F995" s="171"/>
      <c r="G995" s="171"/>
      <c r="H995" s="171"/>
      <c r="I995" s="171" t="s">
        <v>93</v>
      </c>
    </row>
    <row r="996" spans="1:9" s="9" customFormat="1" ht="38.25">
      <c r="A996" s="7">
        <v>799</v>
      </c>
      <c r="B996" s="10" t="s">
        <v>561</v>
      </c>
      <c r="C996" s="171">
        <f t="shared" ref="C996:H996" si="257">SUM(C998:C999)</f>
        <v>177.595</v>
      </c>
      <c r="D996" s="171">
        <f t="shared" si="257"/>
        <v>128.095</v>
      </c>
      <c r="E996" s="171">
        <f t="shared" si="257"/>
        <v>49.5</v>
      </c>
      <c r="F996" s="171">
        <f t="shared" si="257"/>
        <v>0</v>
      </c>
      <c r="G996" s="171">
        <f t="shared" si="257"/>
        <v>0</v>
      </c>
      <c r="H996" s="171">
        <f t="shared" si="257"/>
        <v>0</v>
      </c>
      <c r="I996" s="171" t="s">
        <v>398</v>
      </c>
    </row>
    <row r="997" spans="1:9" s="9" customFormat="1">
      <c r="A997" s="7">
        <v>800</v>
      </c>
      <c r="B997" s="178" t="s">
        <v>230</v>
      </c>
      <c r="C997" s="171"/>
      <c r="D997" s="171"/>
      <c r="E997" s="171"/>
      <c r="F997" s="171"/>
      <c r="G997" s="171"/>
      <c r="H997" s="171"/>
      <c r="I997" s="171" t="s">
        <v>93</v>
      </c>
    </row>
    <row r="998" spans="1:9" s="9" customFormat="1">
      <c r="A998" s="7">
        <v>801</v>
      </c>
      <c r="B998" s="178" t="s">
        <v>115</v>
      </c>
      <c r="C998" s="171">
        <f>SUM(D998:H998)</f>
        <v>91.5</v>
      </c>
      <c r="D998" s="171">
        <v>42</v>
      </c>
      <c r="E998" s="171">
        <v>49.5</v>
      </c>
      <c r="F998" s="171"/>
      <c r="G998" s="171"/>
      <c r="H998" s="171"/>
      <c r="I998" s="171" t="s">
        <v>93</v>
      </c>
    </row>
    <row r="999" spans="1:9" s="9" customFormat="1" ht="16.5" customHeight="1">
      <c r="A999" s="7">
        <v>802</v>
      </c>
      <c r="B999" s="178" t="s">
        <v>52</v>
      </c>
      <c r="C999" s="171">
        <f>SUM(D999:H999)</f>
        <v>86.094999999999999</v>
      </c>
      <c r="D999" s="171">
        <v>86.094999999999999</v>
      </c>
      <c r="E999" s="171">
        <v>0</v>
      </c>
      <c r="F999" s="171"/>
      <c r="G999" s="171"/>
      <c r="H999" s="171"/>
      <c r="I999" s="171" t="s">
        <v>93</v>
      </c>
    </row>
    <row r="1000" spans="1:9" s="9" customFormat="1" ht="15.75">
      <c r="A1000" s="7">
        <v>803</v>
      </c>
      <c r="B1000" s="246" t="s">
        <v>353</v>
      </c>
      <c r="C1000" s="246"/>
      <c r="D1000" s="246"/>
      <c r="E1000" s="246"/>
      <c r="F1000" s="246"/>
      <c r="G1000" s="246"/>
      <c r="H1000" s="246"/>
      <c r="I1000" s="246"/>
    </row>
    <row r="1001" spans="1:9" s="9" customFormat="1">
      <c r="A1001" s="7">
        <v>804</v>
      </c>
      <c r="B1001" s="169" t="s">
        <v>212</v>
      </c>
      <c r="C1001" s="40">
        <f t="shared" ref="C1001:H1001" si="258">SUM(C1002:C1005)</f>
        <v>49913.5</v>
      </c>
      <c r="D1001" s="40">
        <f t="shared" si="258"/>
        <v>9319</v>
      </c>
      <c r="E1001" s="40">
        <f t="shared" si="258"/>
        <v>9576</v>
      </c>
      <c r="F1001" s="40">
        <f t="shared" si="258"/>
        <v>9726</v>
      </c>
      <c r="G1001" s="40">
        <f t="shared" si="258"/>
        <v>10163.299999999999</v>
      </c>
      <c r="H1001" s="40">
        <f t="shared" si="258"/>
        <v>11365</v>
      </c>
      <c r="I1001" s="174" t="s">
        <v>93</v>
      </c>
    </row>
    <row r="1002" spans="1:9" s="9" customFormat="1" ht="13.5">
      <c r="A1002" s="7">
        <v>805</v>
      </c>
      <c r="B1002" s="169" t="s">
        <v>213</v>
      </c>
      <c r="C1002" s="40"/>
      <c r="D1002" s="171"/>
      <c r="E1002" s="171"/>
      <c r="F1002" s="171"/>
      <c r="G1002" s="158"/>
      <c r="H1002" s="158"/>
      <c r="I1002" s="174" t="s">
        <v>93</v>
      </c>
    </row>
    <row r="1003" spans="1:9" s="9" customFormat="1">
      <c r="A1003" s="7">
        <v>806</v>
      </c>
      <c r="B1003" s="169" t="s">
        <v>52</v>
      </c>
      <c r="C1003" s="171">
        <f>SUM(D1055+D1008)</f>
        <v>0</v>
      </c>
      <c r="D1003" s="171">
        <f>SUM(D1008,D1055)</f>
        <v>0</v>
      </c>
      <c r="E1003" s="171">
        <f t="shared" ref="E1003:H1003" si="259">SUM(E1008,E1055)</f>
        <v>0</v>
      </c>
      <c r="F1003" s="171">
        <f t="shared" si="259"/>
        <v>0</v>
      </c>
      <c r="G1003" s="171">
        <f t="shared" si="259"/>
        <v>0</v>
      </c>
      <c r="H1003" s="171">
        <f t="shared" si="259"/>
        <v>0</v>
      </c>
      <c r="I1003" s="174" t="s">
        <v>93</v>
      </c>
    </row>
    <row r="1004" spans="1:9" s="9" customFormat="1">
      <c r="A1004" s="7">
        <v>807</v>
      </c>
      <c r="B1004" s="169" t="s">
        <v>115</v>
      </c>
      <c r="C1004" s="171">
        <f t="shared" ref="C1004:H1004" si="260">SUM(C1056,C1009)</f>
        <v>49913.5</v>
      </c>
      <c r="D1004" s="171">
        <f>SUM(D1056,D1009)</f>
        <v>9319</v>
      </c>
      <c r="E1004" s="171">
        <f t="shared" si="260"/>
        <v>9576</v>
      </c>
      <c r="F1004" s="171">
        <f t="shared" si="260"/>
        <v>9726</v>
      </c>
      <c r="G1004" s="171">
        <f t="shared" si="260"/>
        <v>10163.299999999999</v>
      </c>
      <c r="H1004" s="171">
        <f t="shared" si="260"/>
        <v>11365</v>
      </c>
      <c r="I1004" s="174">
        <f>SUM(D1004:H1004)</f>
        <v>50149.3</v>
      </c>
    </row>
    <row r="1005" spans="1:9" s="9" customFormat="1">
      <c r="A1005" s="7">
        <v>808</v>
      </c>
      <c r="B1005" s="169" t="s">
        <v>214</v>
      </c>
      <c r="C1005" s="159"/>
      <c r="D1005" s="174"/>
      <c r="E1005" s="174"/>
      <c r="F1005" s="174"/>
      <c r="G1005" s="169"/>
      <c r="H1005" s="169"/>
      <c r="I1005" s="174" t="s">
        <v>93</v>
      </c>
    </row>
    <row r="1006" spans="1:9" s="9" customFormat="1" ht="12.75" customHeight="1">
      <c r="A1006" s="7">
        <v>809</v>
      </c>
      <c r="B1006" s="233" t="s">
        <v>215</v>
      </c>
      <c r="C1006" s="233"/>
      <c r="D1006" s="233"/>
      <c r="E1006" s="233"/>
      <c r="F1006" s="233"/>
      <c r="G1006" s="233"/>
      <c r="H1006" s="233"/>
      <c r="I1006" s="233"/>
    </row>
    <row r="1007" spans="1:9" s="9" customFormat="1" ht="18" customHeight="1">
      <c r="A1007" s="7">
        <v>810</v>
      </c>
      <c r="B1007" s="169" t="s">
        <v>216</v>
      </c>
      <c r="C1007" s="40">
        <f t="shared" ref="C1007:H1007" si="261">SUM(C1008:C1010)</f>
        <v>5440</v>
      </c>
      <c r="D1007" s="40">
        <f t="shared" si="261"/>
        <v>1810</v>
      </c>
      <c r="E1007" s="40">
        <f t="shared" si="261"/>
        <v>2000</v>
      </c>
      <c r="F1007" s="40">
        <f t="shared" si="261"/>
        <v>1570</v>
      </c>
      <c r="G1007" s="40">
        <f t="shared" si="261"/>
        <v>30</v>
      </c>
      <c r="H1007" s="40">
        <f t="shared" si="261"/>
        <v>30</v>
      </c>
      <c r="I1007" s="174">
        <f>SUM(D1007:H1007)</f>
        <v>5440</v>
      </c>
    </row>
    <row r="1008" spans="1:9" s="9" customFormat="1">
      <c r="A1008" s="7">
        <v>811</v>
      </c>
      <c r="B1008" s="169" t="s">
        <v>52</v>
      </c>
      <c r="C1008" s="171">
        <f>SUM(C1013)</f>
        <v>0</v>
      </c>
      <c r="D1008" s="171">
        <f t="shared" ref="D1008:H1008" si="262">SUM(D1013)</f>
        <v>0</v>
      </c>
      <c r="E1008" s="171">
        <f t="shared" si="262"/>
        <v>0</v>
      </c>
      <c r="F1008" s="171">
        <f t="shared" si="262"/>
        <v>0</v>
      </c>
      <c r="G1008" s="171">
        <f t="shared" si="262"/>
        <v>0</v>
      </c>
      <c r="H1008" s="171">
        <f t="shared" si="262"/>
        <v>0</v>
      </c>
      <c r="I1008" s="174" t="s">
        <v>93</v>
      </c>
    </row>
    <row r="1009" spans="1:9" s="9" customFormat="1">
      <c r="A1009" s="7">
        <v>812</v>
      </c>
      <c r="B1009" s="169" t="s">
        <v>115</v>
      </c>
      <c r="C1009" s="171">
        <f t="shared" ref="C1009:H1009" si="263">SUM(C1014,C1019)</f>
        <v>5440</v>
      </c>
      <c r="D1009" s="171">
        <f>SUM(D1014,D1019)</f>
        <v>1810</v>
      </c>
      <c r="E1009" s="171">
        <f t="shared" si="263"/>
        <v>2000</v>
      </c>
      <c r="F1009" s="171">
        <f t="shared" si="263"/>
        <v>1570</v>
      </c>
      <c r="G1009" s="171">
        <f t="shared" si="263"/>
        <v>30</v>
      </c>
      <c r="H1009" s="171">
        <f t="shared" si="263"/>
        <v>30</v>
      </c>
      <c r="I1009" s="174" t="s">
        <v>93</v>
      </c>
    </row>
    <row r="1010" spans="1:9" s="9" customFormat="1">
      <c r="A1010" s="7">
        <v>813</v>
      </c>
      <c r="B1010" s="169" t="s">
        <v>214</v>
      </c>
      <c r="C1010" s="160"/>
      <c r="D1010" s="160"/>
      <c r="E1010" s="160"/>
      <c r="F1010" s="160"/>
      <c r="G1010" s="160"/>
      <c r="H1010" s="160"/>
      <c r="I1010" s="174" t="s">
        <v>93</v>
      </c>
    </row>
    <row r="1011" spans="1:9" s="181" customFormat="1" ht="12.75" customHeight="1">
      <c r="A1011" s="7">
        <v>814</v>
      </c>
      <c r="B1011" s="233" t="s">
        <v>217</v>
      </c>
      <c r="C1011" s="233"/>
      <c r="D1011" s="233"/>
      <c r="E1011" s="233"/>
      <c r="F1011" s="233"/>
      <c r="G1011" s="233"/>
      <c r="H1011" s="233"/>
      <c r="I1011" s="233"/>
    </row>
    <row r="1012" spans="1:9" s="9" customFormat="1" ht="25.5">
      <c r="A1012" s="7">
        <v>815</v>
      </c>
      <c r="B1012" s="169" t="s">
        <v>560</v>
      </c>
      <c r="C1012" s="178">
        <f>SUM(D1012:H1012)</f>
        <v>1500</v>
      </c>
      <c r="D1012" s="10">
        <f>SUM(D1013:D1015)</f>
        <v>0</v>
      </c>
      <c r="E1012" s="10">
        <f>SUM(E1013:E1015)</f>
        <v>0</v>
      </c>
      <c r="F1012" s="10">
        <f>SUM(F1013:F1015)</f>
        <v>1500</v>
      </c>
      <c r="G1012" s="10">
        <f>SUM(G1013:G1015)</f>
        <v>0</v>
      </c>
      <c r="H1012" s="10">
        <f>SUM(H1013:H1015)</f>
        <v>0</v>
      </c>
      <c r="I1012" s="174" t="s">
        <v>546</v>
      </c>
    </row>
    <row r="1013" spans="1:9" s="9" customFormat="1">
      <c r="A1013" s="7">
        <v>816</v>
      </c>
      <c r="B1013" s="169" t="s">
        <v>91</v>
      </c>
      <c r="C1013" s="178">
        <f>SUM(D1013:H1013)</f>
        <v>0</v>
      </c>
      <c r="D1013" s="178"/>
      <c r="E1013" s="178">
        <v>0</v>
      </c>
      <c r="F1013" s="178">
        <v>0</v>
      </c>
      <c r="G1013" s="178">
        <v>0</v>
      </c>
      <c r="H1013" s="178">
        <v>0</v>
      </c>
      <c r="I1013" s="174" t="s">
        <v>93</v>
      </c>
    </row>
    <row r="1014" spans="1:9" s="9" customFormat="1">
      <c r="A1014" s="7">
        <v>817</v>
      </c>
      <c r="B1014" s="169" t="s">
        <v>101</v>
      </c>
      <c r="C1014" s="178">
        <f>SUM(D1014:H1014)</f>
        <v>1500</v>
      </c>
      <c r="D1014" s="178">
        <v>0</v>
      </c>
      <c r="E1014" s="178">
        <v>0</v>
      </c>
      <c r="F1014" s="178">
        <v>1500</v>
      </c>
      <c r="G1014" s="178">
        <v>0</v>
      </c>
      <c r="H1014" s="178">
        <v>0</v>
      </c>
      <c r="I1014" s="174" t="s">
        <v>93</v>
      </c>
    </row>
    <row r="1015" spans="1:9" s="9" customFormat="1">
      <c r="A1015" s="7">
        <v>818</v>
      </c>
      <c r="B1015" s="169" t="s">
        <v>294</v>
      </c>
      <c r="C1015" s="169"/>
      <c r="D1015" s="169"/>
      <c r="E1015" s="169"/>
      <c r="F1015" s="169"/>
      <c r="G1015" s="169"/>
      <c r="H1015" s="169"/>
      <c r="I1015" s="174" t="s">
        <v>93</v>
      </c>
    </row>
    <row r="1016" spans="1:9" s="181" customFormat="1" ht="12.75" customHeight="1">
      <c r="A1016" s="7">
        <v>819</v>
      </c>
      <c r="B1016" s="233" t="s">
        <v>218</v>
      </c>
      <c r="C1016" s="233"/>
      <c r="D1016" s="233"/>
      <c r="E1016" s="233"/>
      <c r="F1016" s="233"/>
      <c r="G1016" s="233"/>
      <c r="H1016" s="233"/>
      <c r="I1016" s="233"/>
    </row>
    <row r="1017" spans="1:9" s="9" customFormat="1" ht="25.5">
      <c r="A1017" s="7">
        <v>820</v>
      </c>
      <c r="B1017" s="169" t="s">
        <v>219</v>
      </c>
      <c r="C1017" s="10">
        <f t="shared" ref="C1017:H1017" si="264">SUM(C1019:C1020)</f>
        <v>3940</v>
      </c>
      <c r="D1017" s="10">
        <f t="shared" si="264"/>
        <v>1810</v>
      </c>
      <c r="E1017" s="10">
        <f t="shared" si="264"/>
        <v>2000</v>
      </c>
      <c r="F1017" s="10">
        <f t="shared" si="264"/>
        <v>70</v>
      </c>
      <c r="G1017" s="10">
        <f t="shared" si="264"/>
        <v>30</v>
      </c>
      <c r="H1017" s="10">
        <f t="shared" si="264"/>
        <v>30</v>
      </c>
      <c r="I1017" s="174">
        <f>SUM(D1017:H1017)</f>
        <v>3940</v>
      </c>
    </row>
    <row r="1018" spans="1:9" s="9" customFormat="1" ht="13.5">
      <c r="A1018" s="7">
        <v>821</v>
      </c>
      <c r="B1018" s="169" t="s">
        <v>52</v>
      </c>
      <c r="C1018" s="158"/>
      <c r="D1018" s="158"/>
      <c r="E1018" s="158"/>
      <c r="F1018" s="158"/>
      <c r="G1018" s="158"/>
      <c r="H1018" s="158"/>
      <c r="I1018" s="174" t="s">
        <v>93</v>
      </c>
    </row>
    <row r="1019" spans="1:9" s="9" customFormat="1">
      <c r="A1019" s="7">
        <v>822</v>
      </c>
      <c r="B1019" s="169" t="s">
        <v>115</v>
      </c>
      <c r="C1019" s="178">
        <f>SUM(C1023,C1027,C1031,C1039,C1043+C1035+C1047+C1051)</f>
        <v>3940</v>
      </c>
      <c r="D1019" s="178">
        <f t="shared" ref="D1019:H1019" si="265">SUM(D1023,D1027,D1031,D1039,D1043+D1035+D1047+D1051)</f>
        <v>1810</v>
      </c>
      <c r="E1019" s="178">
        <f t="shared" si="265"/>
        <v>2000</v>
      </c>
      <c r="F1019" s="178">
        <f t="shared" si="265"/>
        <v>70</v>
      </c>
      <c r="G1019" s="178">
        <f t="shared" si="265"/>
        <v>30</v>
      </c>
      <c r="H1019" s="178">
        <f t="shared" si="265"/>
        <v>30</v>
      </c>
      <c r="I1019" s="174" t="s">
        <v>93</v>
      </c>
    </row>
    <row r="1020" spans="1:9" s="9" customFormat="1">
      <c r="A1020" s="7">
        <v>823</v>
      </c>
      <c r="B1020" s="169" t="s">
        <v>214</v>
      </c>
      <c r="C1020" s="178"/>
      <c r="D1020" s="178"/>
      <c r="E1020" s="178"/>
      <c r="F1020" s="178"/>
      <c r="G1020" s="178"/>
      <c r="H1020" s="178"/>
      <c r="I1020" s="174" t="s">
        <v>93</v>
      </c>
    </row>
    <row r="1021" spans="1:9" s="9" customFormat="1" ht="38.25">
      <c r="A1021" s="7">
        <v>824</v>
      </c>
      <c r="B1021" s="173" t="s">
        <v>578</v>
      </c>
      <c r="C1021" s="171">
        <f>SUM(C1022:C1024)</f>
        <v>496</v>
      </c>
      <c r="D1021" s="171">
        <f t="shared" ref="D1021:H1021" si="266">SUM(D1022:D1024)</f>
        <v>456.7</v>
      </c>
      <c r="E1021" s="171">
        <f t="shared" si="266"/>
        <v>39.299999999999997</v>
      </c>
      <c r="F1021" s="171">
        <f t="shared" si="266"/>
        <v>0</v>
      </c>
      <c r="G1021" s="171">
        <f t="shared" si="266"/>
        <v>0</v>
      </c>
      <c r="H1021" s="171">
        <f t="shared" si="266"/>
        <v>0</v>
      </c>
      <c r="I1021" s="174" t="s">
        <v>546</v>
      </c>
    </row>
    <row r="1022" spans="1:9" s="9" customFormat="1" ht="13.5">
      <c r="A1022" s="7">
        <v>825</v>
      </c>
      <c r="B1022" s="169" t="s">
        <v>20</v>
      </c>
      <c r="C1022" s="158">
        <f>SUM(D1022:H1022)</f>
        <v>0</v>
      </c>
      <c r="D1022" s="158"/>
      <c r="E1022" s="158"/>
      <c r="F1022" s="158"/>
      <c r="G1022" s="158"/>
      <c r="H1022" s="158"/>
      <c r="I1022" s="174" t="s">
        <v>93</v>
      </c>
    </row>
    <row r="1023" spans="1:9" s="9" customFormat="1">
      <c r="A1023" s="7">
        <v>826</v>
      </c>
      <c r="B1023" s="169" t="s">
        <v>21</v>
      </c>
      <c r="C1023" s="178">
        <f t="shared" ref="C1023:C1044" si="267">SUM(D1023:H1023)</f>
        <v>496</v>
      </c>
      <c r="D1023" s="178">
        <v>456.7</v>
      </c>
      <c r="E1023" s="178">
        <v>39.299999999999997</v>
      </c>
      <c r="F1023" s="178"/>
      <c r="G1023" s="178"/>
      <c r="H1023" s="178"/>
      <c r="I1023" s="174" t="s">
        <v>93</v>
      </c>
    </row>
    <row r="1024" spans="1:9" s="9" customFormat="1">
      <c r="A1024" s="7">
        <v>827</v>
      </c>
      <c r="B1024" s="169" t="s">
        <v>77</v>
      </c>
      <c r="C1024" s="178">
        <f t="shared" si="267"/>
        <v>0</v>
      </c>
      <c r="D1024" s="178"/>
      <c r="E1024" s="178"/>
      <c r="F1024" s="178"/>
      <c r="G1024" s="178"/>
      <c r="H1024" s="178"/>
      <c r="I1024" s="174" t="s">
        <v>93</v>
      </c>
    </row>
    <row r="1025" spans="1:9" s="9" customFormat="1" ht="25.5">
      <c r="A1025" s="7">
        <v>828</v>
      </c>
      <c r="B1025" s="173" t="s">
        <v>579</v>
      </c>
      <c r="C1025" s="178">
        <f>SUM(C1026:C1028)</f>
        <v>80</v>
      </c>
      <c r="D1025" s="178">
        <f t="shared" ref="D1025:H1025" si="268">SUM(D1026:D1028)</f>
        <v>0</v>
      </c>
      <c r="E1025" s="178">
        <f t="shared" si="268"/>
        <v>0</v>
      </c>
      <c r="F1025" s="178">
        <f t="shared" si="268"/>
        <v>20</v>
      </c>
      <c r="G1025" s="178">
        <f t="shared" si="268"/>
        <v>30</v>
      </c>
      <c r="H1025" s="178">
        <f t="shared" si="268"/>
        <v>30</v>
      </c>
      <c r="I1025" s="174" t="s">
        <v>546</v>
      </c>
    </row>
    <row r="1026" spans="1:9" s="9" customFormat="1">
      <c r="A1026" s="7">
        <v>829</v>
      </c>
      <c r="B1026" s="169" t="s">
        <v>91</v>
      </c>
      <c r="C1026" s="178">
        <f t="shared" si="267"/>
        <v>0</v>
      </c>
      <c r="D1026" s="178"/>
      <c r="E1026" s="178"/>
      <c r="F1026" s="178"/>
      <c r="G1026" s="178"/>
      <c r="H1026" s="178"/>
      <c r="I1026" s="174" t="s">
        <v>93</v>
      </c>
    </row>
    <row r="1027" spans="1:9" s="9" customFormat="1">
      <c r="A1027" s="7">
        <v>830</v>
      </c>
      <c r="B1027" s="169" t="s">
        <v>101</v>
      </c>
      <c r="C1027" s="178">
        <f t="shared" si="267"/>
        <v>80</v>
      </c>
      <c r="D1027" s="178">
        <v>0</v>
      </c>
      <c r="E1027" s="178">
        <v>0</v>
      </c>
      <c r="F1027" s="178">
        <v>20</v>
      </c>
      <c r="G1027" s="178">
        <v>30</v>
      </c>
      <c r="H1027" s="178">
        <v>30</v>
      </c>
      <c r="I1027" s="174" t="s">
        <v>93</v>
      </c>
    </row>
    <row r="1028" spans="1:9" s="9" customFormat="1">
      <c r="A1028" s="7">
        <v>831</v>
      </c>
      <c r="B1028" s="169" t="s">
        <v>294</v>
      </c>
      <c r="C1028" s="178">
        <f t="shared" si="267"/>
        <v>0</v>
      </c>
      <c r="D1028" s="178"/>
      <c r="E1028" s="178"/>
      <c r="F1028" s="178"/>
      <c r="G1028" s="178"/>
      <c r="H1028" s="178"/>
      <c r="I1028" s="174" t="s">
        <v>93</v>
      </c>
    </row>
    <row r="1029" spans="1:9" s="9" customFormat="1" ht="25.5">
      <c r="A1029" s="7">
        <v>832</v>
      </c>
      <c r="B1029" s="173" t="s">
        <v>580</v>
      </c>
      <c r="C1029" s="178">
        <f>SUM(C1030:C1032)</f>
        <v>50</v>
      </c>
      <c r="D1029" s="178">
        <f t="shared" ref="D1029:H1029" si="269">SUM(D1030:D1032)</f>
        <v>0</v>
      </c>
      <c r="E1029" s="178">
        <f t="shared" si="269"/>
        <v>0</v>
      </c>
      <c r="F1029" s="178">
        <f t="shared" si="269"/>
        <v>50</v>
      </c>
      <c r="G1029" s="178">
        <f t="shared" si="269"/>
        <v>0</v>
      </c>
      <c r="H1029" s="178">
        <f t="shared" si="269"/>
        <v>0</v>
      </c>
      <c r="I1029" s="174" t="s">
        <v>546</v>
      </c>
    </row>
    <row r="1030" spans="1:9" s="9" customFormat="1">
      <c r="A1030" s="7">
        <v>833</v>
      </c>
      <c r="B1030" s="169" t="s">
        <v>91</v>
      </c>
      <c r="C1030" s="178">
        <f t="shared" si="267"/>
        <v>0</v>
      </c>
      <c r="D1030" s="178"/>
      <c r="E1030" s="178"/>
      <c r="F1030" s="178"/>
      <c r="G1030" s="178"/>
      <c r="H1030" s="178"/>
      <c r="I1030" s="174" t="s">
        <v>93</v>
      </c>
    </row>
    <row r="1031" spans="1:9" s="9" customFormat="1">
      <c r="A1031" s="7">
        <v>834</v>
      </c>
      <c r="B1031" s="169" t="s">
        <v>101</v>
      </c>
      <c r="C1031" s="178">
        <f t="shared" si="267"/>
        <v>50</v>
      </c>
      <c r="D1031" s="178"/>
      <c r="E1031" s="178">
        <v>0</v>
      </c>
      <c r="F1031" s="178">
        <v>50</v>
      </c>
      <c r="G1031" s="178"/>
      <c r="H1031" s="178"/>
      <c r="I1031" s="174" t="s">
        <v>93</v>
      </c>
    </row>
    <row r="1032" spans="1:9" s="9" customFormat="1">
      <c r="A1032" s="7">
        <v>835</v>
      </c>
      <c r="B1032" s="169" t="s">
        <v>294</v>
      </c>
      <c r="C1032" s="178">
        <f t="shared" si="267"/>
        <v>0</v>
      </c>
      <c r="D1032" s="178"/>
      <c r="E1032" s="178"/>
      <c r="F1032" s="178"/>
      <c r="G1032" s="178"/>
      <c r="H1032" s="178"/>
      <c r="I1032" s="174" t="s">
        <v>93</v>
      </c>
    </row>
    <row r="1033" spans="1:9" s="9" customFormat="1">
      <c r="A1033" s="7">
        <v>836</v>
      </c>
      <c r="B1033" s="173" t="s">
        <v>581</v>
      </c>
      <c r="C1033" s="178">
        <f>SUM(C1034:C1036)</f>
        <v>1960.7</v>
      </c>
      <c r="D1033" s="178">
        <f t="shared" ref="D1033:H1033" si="270">SUM(D1034:D1036)</f>
        <v>0</v>
      </c>
      <c r="E1033" s="178">
        <f t="shared" si="270"/>
        <v>1960.7</v>
      </c>
      <c r="F1033" s="178">
        <f t="shared" si="270"/>
        <v>0</v>
      </c>
      <c r="G1033" s="178">
        <f t="shared" si="270"/>
        <v>0</v>
      </c>
      <c r="H1033" s="178">
        <f t="shared" si="270"/>
        <v>0</v>
      </c>
      <c r="I1033" s="174" t="s">
        <v>546</v>
      </c>
    </row>
    <row r="1034" spans="1:9" s="9" customFormat="1">
      <c r="A1034" s="7">
        <v>837</v>
      </c>
      <c r="B1034" s="169" t="s">
        <v>91</v>
      </c>
      <c r="C1034" s="178">
        <f t="shared" si="267"/>
        <v>0</v>
      </c>
      <c r="D1034" s="178"/>
      <c r="E1034" s="178"/>
      <c r="F1034" s="178"/>
      <c r="G1034" s="169"/>
      <c r="H1034" s="169"/>
      <c r="I1034" s="174" t="s">
        <v>93</v>
      </c>
    </row>
    <row r="1035" spans="1:9" s="9" customFormat="1">
      <c r="A1035" s="7">
        <v>838</v>
      </c>
      <c r="B1035" s="169" t="s">
        <v>101</v>
      </c>
      <c r="C1035" s="178">
        <f t="shared" si="267"/>
        <v>1960.7</v>
      </c>
      <c r="D1035" s="178"/>
      <c r="E1035" s="178">
        <v>1960.7</v>
      </c>
      <c r="F1035" s="178"/>
      <c r="G1035" s="169"/>
      <c r="H1035" s="169"/>
      <c r="I1035" s="174" t="s">
        <v>93</v>
      </c>
    </row>
    <row r="1036" spans="1:9" s="9" customFormat="1">
      <c r="A1036" s="7">
        <v>839</v>
      </c>
      <c r="B1036" s="169" t="s">
        <v>294</v>
      </c>
      <c r="C1036" s="178">
        <f t="shared" si="267"/>
        <v>0</v>
      </c>
      <c r="D1036" s="178"/>
      <c r="E1036" s="178"/>
      <c r="F1036" s="178"/>
      <c r="G1036" s="169"/>
      <c r="H1036" s="169"/>
      <c r="I1036" s="174" t="s">
        <v>93</v>
      </c>
    </row>
    <row r="1037" spans="1:9" s="9" customFormat="1" ht="29.25" customHeight="1">
      <c r="A1037" s="7">
        <v>840</v>
      </c>
      <c r="B1037" s="173" t="s">
        <v>582</v>
      </c>
      <c r="C1037" s="178">
        <f>SUM(C1038:C1040)</f>
        <v>98</v>
      </c>
      <c r="D1037" s="178">
        <f t="shared" ref="D1037:H1037" si="271">SUM(D1038:D1040)</f>
        <v>98</v>
      </c>
      <c r="E1037" s="178">
        <f t="shared" si="271"/>
        <v>0</v>
      </c>
      <c r="F1037" s="178">
        <f t="shared" si="271"/>
        <v>0</v>
      </c>
      <c r="G1037" s="178">
        <f t="shared" si="271"/>
        <v>0</v>
      </c>
      <c r="H1037" s="178">
        <f t="shared" si="271"/>
        <v>0</v>
      </c>
      <c r="I1037" s="174" t="s">
        <v>546</v>
      </c>
    </row>
    <row r="1038" spans="1:9" s="9" customFormat="1">
      <c r="A1038" s="7">
        <v>841</v>
      </c>
      <c r="B1038" s="169" t="s">
        <v>432</v>
      </c>
      <c r="C1038" s="178">
        <f t="shared" si="267"/>
        <v>0</v>
      </c>
      <c r="D1038" s="178"/>
      <c r="E1038" s="169"/>
      <c r="F1038" s="169"/>
      <c r="G1038" s="169"/>
      <c r="H1038" s="169"/>
      <c r="I1038" s="174" t="s">
        <v>433</v>
      </c>
    </row>
    <row r="1039" spans="1:9" s="9" customFormat="1">
      <c r="A1039" s="7">
        <v>842</v>
      </c>
      <c r="B1039" s="169" t="s">
        <v>21</v>
      </c>
      <c r="C1039" s="178">
        <f t="shared" si="267"/>
        <v>98</v>
      </c>
      <c r="D1039" s="178">
        <v>98</v>
      </c>
      <c r="E1039" s="169"/>
      <c r="F1039" s="169"/>
      <c r="G1039" s="169"/>
      <c r="H1039" s="169"/>
      <c r="I1039" s="174" t="s">
        <v>433</v>
      </c>
    </row>
    <row r="1040" spans="1:9" s="9" customFormat="1">
      <c r="A1040" s="7">
        <v>843</v>
      </c>
      <c r="B1040" s="169" t="s">
        <v>77</v>
      </c>
      <c r="C1040" s="178">
        <f t="shared" si="267"/>
        <v>0</v>
      </c>
      <c r="D1040" s="178"/>
      <c r="E1040" s="169"/>
      <c r="F1040" s="169"/>
      <c r="G1040" s="169"/>
      <c r="H1040" s="169"/>
      <c r="I1040" s="174" t="s">
        <v>433</v>
      </c>
    </row>
    <row r="1041" spans="1:9" s="9" customFormat="1" ht="25.5">
      <c r="A1041" s="7">
        <v>844</v>
      </c>
      <c r="B1041" s="169" t="s">
        <v>583</v>
      </c>
      <c r="C1041" s="178">
        <f>SUM(C1042:C1044)</f>
        <v>705.3</v>
      </c>
      <c r="D1041" s="178">
        <f t="shared" ref="D1041:H1041" si="272">SUM(D1042:D1044)</f>
        <v>705.3</v>
      </c>
      <c r="E1041" s="178">
        <f t="shared" si="272"/>
        <v>0</v>
      </c>
      <c r="F1041" s="178">
        <f t="shared" si="272"/>
        <v>0</v>
      </c>
      <c r="G1041" s="178">
        <f t="shared" si="272"/>
        <v>0</v>
      </c>
      <c r="H1041" s="178">
        <f t="shared" si="272"/>
        <v>0</v>
      </c>
      <c r="I1041" s="174"/>
    </row>
    <row r="1042" spans="1:9" s="9" customFormat="1">
      <c r="A1042" s="7">
        <v>845</v>
      </c>
      <c r="B1042" s="169" t="s">
        <v>20</v>
      </c>
      <c r="C1042" s="178">
        <f t="shared" si="267"/>
        <v>0</v>
      </c>
      <c r="D1042" s="178"/>
      <c r="E1042" s="169"/>
      <c r="F1042" s="169"/>
      <c r="G1042" s="169"/>
      <c r="H1042" s="169"/>
      <c r="I1042" s="174"/>
    </row>
    <row r="1043" spans="1:9" s="9" customFormat="1">
      <c r="A1043" s="7">
        <v>846</v>
      </c>
      <c r="B1043" s="169" t="s">
        <v>21</v>
      </c>
      <c r="C1043" s="178">
        <f t="shared" si="267"/>
        <v>705.3</v>
      </c>
      <c r="D1043" s="178">
        <v>705.3</v>
      </c>
      <c r="E1043" s="169"/>
      <c r="F1043" s="169"/>
      <c r="G1043" s="169"/>
      <c r="H1043" s="169"/>
      <c r="I1043" s="174"/>
    </row>
    <row r="1044" spans="1:9" s="9" customFormat="1">
      <c r="A1044" s="7">
        <v>847</v>
      </c>
      <c r="B1044" s="169" t="s">
        <v>77</v>
      </c>
      <c r="C1044" s="178">
        <f t="shared" si="267"/>
        <v>0</v>
      </c>
      <c r="D1044" s="178"/>
      <c r="E1044" s="169"/>
      <c r="F1044" s="169"/>
      <c r="G1044" s="169"/>
      <c r="H1044" s="169"/>
      <c r="I1044" s="174"/>
    </row>
    <row r="1045" spans="1:9" s="9" customFormat="1" ht="25.5">
      <c r="A1045" s="7">
        <v>848</v>
      </c>
      <c r="B1045" s="173" t="s">
        <v>584</v>
      </c>
      <c r="C1045" s="178">
        <f>SUM(C1046:C1048)</f>
        <v>450</v>
      </c>
      <c r="D1045" s="178">
        <f t="shared" ref="D1045:H1045" si="273">SUM(D1046:D1048)</f>
        <v>450</v>
      </c>
      <c r="E1045" s="178">
        <f t="shared" si="273"/>
        <v>0</v>
      </c>
      <c r="F1045" s="178">
        <f t="shared" si="273"/>
        <v>0</v>
      </c>
      <c r="G1045" s="178">
        <f t="shared" si="273"/>
        <v>0</v>
      </c>
      <c r="H1045" s="178">
        <f t="shared" si="273"/>
        <v>0</v>
      </c>
      <c r="I1045" s="174"/>
    </row>
    <row r="1046" spans="1:9" s="9" customFormat="1">
      <c r="A1046" s="7">
        <v>849</v>
      </c>
      <c r="B1046" s="169" t="s">
        <v>20</v>
      </c>
      <c r="C1046" s="178"/>
      <c r="D1046" s="178"/>
      <c r="E1046" s="169"/>
      <c r="F1046" s="169"/>
      <c r="G1046" s="169"/>
      <c r="H1046" s="169"/>
      <c r="I1046" s="174"/>
    </row>
    <row r="1047" spans="1:9" s="9" customFormat="1">
      <c r="A1047" s="7">
        <v>850</v>
      </c>
      <c r="B1047" s="169" t="s">
        <v>21</v>
      </c>
      <c r="C1047" s="178">
        <f>SUM(D1047:I1047)</f>
        <v>450</v>
      </c>
      <c r="D1047" s="178">
        <v>450</v>
      </c>
      <c r="E1047" s="169"/>
      <c r="F1047" s="169"/>
      <c r="G1047" s="169"/>
      <c r="H1047" s="169"/>
      <c r="I1047" s="174"/>
    </row>
    <row r="1048" spans="1:9" s="9" customFormat="1">
      <c r="A1048" s="7">
        <v>851</v>
      </c>
      <c r="B1048" s="169" t="s">
        <v>77</v>
      </c>
      <c r="C1048" s="178"/>
      <c r="D1048" s="178"/>
      <c r="E1048" s="169"/>
      <c r="F1048" s="169"/>
      <c r="G1048" s="169"/>
      <c r="H1048" s="169"/>
      <c r="I1048" s="174"/>
    </row>
    <row r="1049" spans="1:9" s="9" customFormat="1">
      <c r="A1049" s="7">
        <v>852</v>
      </c>
      <c r="B1049" s="169" t="s">
        <v>585</v>
      </c>
      <c r="C1049" s="178">
        <f>SUM(C1050:C1052)</f>
        <v>100</v>
      </c>
      <c r="D1049" s="178">
        <f t="shared" ref="D1049:H1049" si="274">SUM(D1050:D1052)</f>
        <v>100</v>
      </c>
      <c r="E1049" s="178">
        <f t="shared" si="274"/>
        <v>0</v>
      </c>
      <c r="F1049" s="178">
        <f t="shared" si="274"/>
        <v>0</v>
      </c>
      <c r="G1049" s="178">
        <f t="shared" si="274"/>
        <v>0</v>
      </c>
      <c r="H1049" s="178">
        <f t="shared" si="274"/>
        <v>0</v>
      </c>
      <c r="I1049" s="174"/>
    </row>
    <row r="1050" spans="1:9" s="9" customFormat="1">
      <c r="A1050" s="7">
        <v>853</v>
      </c>
      <c r="B1050" s="169" t="s">
        <v>20</v>
      </c>
      <c r="C1050" s="178"/>
      <c r="D1050" s="178"/>
      <c r="E1050" s="169"/>
      <c r="F1050" s="169"/>
      <c r="G1050" s="169"/>
      <c r="H1050" s="169"/>
      <c r="I1050" s="174"/>
    </row>
    <row r="1051" spans="1:9" s="9" customFormat="1">
      <c r="A1051" s="7">
        <v>854</v>
      </c>
      <c r="B1051" s="169" t="s">
        <v>21</v>
      </c>
      <c r="C1051" s="178">
        <f>SUM(D1051:H1051)</f>
        <v>100</v>
      </c>
      <c r="D1051" s="178">
        <v>100</v>
      </c>
      <c r="E1051" s="169"/>
      <c r="F1051" s="169"/>
      <c r="G1051" s="169"/>
      <c r="H1051" s="169"/>
      <c r="I1051" s="174"/>
    </row>
    <row r="1052" spans="1:9" s="9" customFormat="1">
      <c r="A1052" s="7">
        <v>855</v>
      </c>
      <c r="B1052" s="169" t="s">
        <v>77</v>
      </c>
      <c r="C1052" s="178"/>
      <c r="D1052" s="178"/>
      <c r="E1052" s="169"/>
      <c r="F1052" s="169"/>
      <c r="G1052" s="169"/>
      <c r="H1052" s="169"/>
      <c r="I1052" s="174"/>
    </row>
    <row r="1053" spans="1:9" s="9" customFormat="1" ht="12.75" customHeight="1">
      <c r="A1053" s="7">
        <v>856</v>
      </c>
      <c r="B1053" s="234" t="s">
        <v>225</v>
      </c>
      <c r="C1053" s="235"/>
      <c r="D1053" s="235"/>
      <c r="E1053" s="235"/>
      <c r="F1053" s="235"/>
      <c r="G1053" s="235"/>
      <c r="H1053" s="235"/>
      <c r="I1053" s="236"/>
    </row>
    <row r="1054" spans="1:9" s="9" customFormat="1">
      <c r="A1054" s="7">
        <v>857</v>
      </c>
      <c r="B1054" s="169" t="s">
        <v>220</v>
      </c>
      <c r="C1054" s="40">
        <f t="shared" ref="C1054:H1054" si="275">SUM(C1055:C1057)</f>
        <v>44473.5</v>
      </c>
      <c r="D1054" s="40">
        <f t="shared" si="275"/>
        <v>7509</v>
      </c>
      <c r="E1054" s="40">
        <f t="shared" si="275"/>
        <v>7576</v>
      </c>
      <c r="F1054" s="40">
        <f t="shared" si="275"/>
        <v>8156</v>
      </c>
      <c r="G1054" s="40">
        <f>SUM(G1055:G1057)</f>
        <v>10133.299999999999</v>
      </c>
      <c r="H1054" s="40">
        <f t="shared" si="275"/>
        <v>11335</v>
      </c>
      <c r="I1054" s="174">
        <f>SUM(D1054:H1054)</f>
        <v>44709.3</v>
      </c>
    </row>
    <row r="1055" spans="1:9" s="9" customFormat="1">
      <c r="A1055" s="7">
        <v>858</v>
      </c>
      <c r="B1055" s="169" t="s">
        <v>52</v>
      </c>
      <c r="C1055" s="171"/>
      <c r="D1055" s="171"/>
      <c r="E1055" s="171"/>
      <c r="F1055" s="171"/>
      <c r="G1055" s="171"/>
      <c r="H1055" s="178"/>
      <c r="I1055" s="174">
        <f>SUM(D1055:H1055)</f>
        <v>0</v>
      </c>
    </row>
    <row r="1056" spans="1:9" s="9" customFormat="1" ht="12.75" customHeight="1">
      <c r="A1056" s="7">
        <v>859</v>
      </c>
      <c r="B1056" s="169" t="s">
        <v>115</v>
      </c>
      <c r="C1056" s="171">
        <f>SUM(C1060,C1064,C1084+C1088+C1080)</f>
        <v>44473.5</v>
      </c>
      <c r="D1056" s="171">
        <f>SUM(D1060,D1084+D1088+D1080+D1068)</f>
        <v>7509</v>
      </c>
      <c r="E1056" s="171">
        <f>SUM(E1060,E1084+E1088+E1080+E1068)</f>
        <v>7576</v>
      </c>
      <c r="F1056" s="171">
        <f>SUM(F1060,F1084+F1088+F1080+F1068)</f>
        <v>8156</v>
      </c>
      <c r="G1056" s="171">
        <f>SUM(G1060,G1084+G1088+G1080+G1068)</f>
        <v>10133.299999999999</v>
      </c>
      <c r="H1056" s="171">
        <f>SUM(H1060,H1084+H1088+H1080+H1068)</f>
        <v>11335</v>
      </c>
      <c r="I1056" s="174">
        <f>SUM(D1056:H1056)</f>
        <v>44709.3</v>
      </c>
    </row>
    <row r="1057" spans="1:9" s="9" customFormat="1">
      <c r="A1057" s="7">
        <v>860</v>
      </c>
      <c r="B1057" s="169" t="s">
        <v>214</v>
      </c>
      <c r="C1057" s="171"/>
      <c r="D1057" s="171"/>
      <c r="E1057" s="171"/>
      <c r="F1057" s="171"/>
      <c r="G1057" s="171"/>
      <c r="H1057" s="178"/>
      <c r="I1057" s="174" t="s">
        <v>93</v>
      </c>
    </row>
    <row r="1058" spans="1:9" s="9" customFormat="1" ht="14.25" customHeight="1">
      <c r="A1058" s="7">
        <v>861</v>
      </c>
      <c r="B1058" s="173" t="s">
        <v>387</v>
      </c>
      <c r="C1058" s="40">
        <f>SUM(C1059:C1061)</f>
        <v>2122.6</v>
      </c>
      <c r="D1058" s="40">
        <f t="shared" ref="D1058:H1058" si="276">SUM(D1059:D1061)</f>
        <v>347.6</v>
      </c>
      <c r="E1058" s="40">
        <f t="shared" si="276"/>
        <v>300</v>
      </c>
      <c r="F1058" s="40">
        <f t="shared" si="276"/>
        <v>475</v>
      </c>
      <c r="G1058" s="40">
        <f t="shared" si="276"/>
        <v>500</v>
      </c>
      <c r="H1058" s="40">
        <f t="shared" si="276"/>
        <v>500</v>
      </c>
      <c r="I1058" s="174" t="s">
        <v>0</v>
      </c>
    </row>
    <row r="1059" spans="1:9" s="9" customFormat="1" ht="13.5">
      <c r="A1059" s="7">
        <v>862</v>
      </c>
      <c r="B1059" s="169" t="s">
        <v>91</v>
      </c>
      <c r="C1059" s="158"/>
      <c r="D1059" s="171"/>
      <c r="E1059" s="171"/>
      <c r="F1059" s="171"/>
      <c r="G1059" s="158"/>
      <c r="H1059" s="158"/>
      <c r="I1059" s="174" t="s">
        <v>93</v>
      </c>
    </row>
    <row r="1060" spans="1:9" s="9" customFormat="1" ht="16.5" customHeight="1">
      <c r="A1060" s="7">
        <v>863</v>
      </c>
      <c r="B1060" s="169" t="s">
        <v>101</v>
      </c>
      <c r="C1060" s="171">
        <f>SUM(C1064)</f>
        <v>2122.6</v>
      </c>
      <c r="D1060" s="171">
        <f t="shared" ref="D1060:H1060" si="277">SUM(D1064)</f>
        <v>347.6</v>
      </c>
      <c r="E1060" s="171">
        <f t="shared" si="277"/>
        <v>300</v>
      </c>
      <c r="F1060" s="171">
        <f t="shared" si="277"/>
        <v>475</v>
      </c>
      <c r="G1060" s="171">
        <f t="shared" si="277"/>
        <v>500</v>
      </c>
      <c r="H1060" s="171">
        <f t="shared" si="277"/>
        <v>500</v>
      </c>
      <c r="I1060" s="174" t="s">
        <v>93</v>
      </c>
    </row>
    <row r="1061" spans="1:9" s="9" customFormat="1">
      <c r="A1061" s="7">
        <v>864</v>
      </c>
      <c r="B1061" s="169" t="s">
        <v>294</v>
      </c>
      <c r="C1061" s="171">
        <f t="shared" ref="C1061:C1080" si="278">SUM(D1061:H1061)</f>
        <v>0</v>
      </c>
      <c r="D1061" s="169"/>
      <c r="E1061" s="169"/>
      <c r="F1061" s="169"/>
      <c r="G1061" s="169"/>
      <c r="H1061" s="169"/>
      <c r="I1061" s="174" t="s">
        <v>93</v>
      </c>
    </row>
    <row r="1062" spans="1:9" s="9" customFormat="1" ht="38.25">
      <c r="A1062" s="7">
        <v>865</v>
      </c>
      <c r="B1062" s="173" t="s">
        <v>586</v>
      </c>
      <c r="C1062" s="40">
        <f>SUM(C1063:C1065)</f>
        <v>2122.6</v>
      </c>
      <c r="D1062" s="40">
        <f t="shared" ref="D1062:H1062" si="279">SUM(D1063:D1065)</f>
        <v>347.6</v>
      </c>
      <c r="E1062" s="40">
        <f t="shared" si="279"/>
        <v>300</v>
      </c>
      <c r="F1062" s="40">
        <f t="shared" si="279"/>
        <v>475</v>
      </c>
      <c r="G1062" s="40">
        <f t="shared" si="279"/>
        <v>500</v>
      </c>
      <c r="H1062" s="40">
        <f t="shared" si="279"/>
        <v>500</v>
      </c>
      <c r="I1062" s="174" t="s">
        <v>1</v>
      </c>
    </row>
    <row r="1063" spans="1:9" s="9" customFormat="1" ht="13.5">
      <c r="A1063" s="7">
        <v>866</v>
      </c>
      <c r="B1063" s="169" t="s">
        <v>91</v>
      </c>
      <c r="C1063" s="171">
        <f t="shared" si="278"/>
        <v>0</v>
      </c>
      <c r="D1063" s="178"/>
      <c r="E1063" s="178"/>
      <c r="F1063" s="171"/>
      <c r="G1063" s="158"/>
      <c r="H1063" s="158"/>
      <c r="I1063" s="174" t="s">
        <v>93</v>
      </c>
    </row>
    <row r="1064" spans="1:9" s="9" customFormat="1">
      <c r="A1064" s="7">
        <v>867</v>
      </c>
      <c r="B1064" s="169" t="s">
        <v>101</v>
      </c>
      <c r="C1064" s="171">
        <f t="shared" si="278"/>
        <v>2122.6</v>
      </c>
      <c r="D1064" s="178">
        <v>347.6</v>
      </c>
      <c r="E1064" s="178">
        <v>300</v>
      </c>
      <c r="F1064" s="171">
        <v>475</v>
      </c>
      <c r="G1064" s="178">
        <v>500</v>
      </c>
      <c r="H1064" s="178">
        <v>500</v>
      </c>
      <c r="I1064" s="174" t="s">
        <v>93</v>
      </c>
    </row>
    <row r="1065" spans="1:9" s="9" customFormat="1">
      <c r="A1065" s="7">
        <v>868</v>
      </c>
      <c r="B1065" s="169" t="s">
        <v>294</v>
      </c>
      <c r="C1065" s="171">
        <f t="shared" si="278"/>
        <v>0</v>
      </c>
      <c r="D1065" s="169"/>
      <c r="E1065" s="169"/>
      <c r="F1065" s="169"/>
      <c r="G1065" s="169"/>
      <c r="H1065" s="169"/>
      <c r="I1065" s="174" t="s">
        <v>93</v>
      </c>
    </row>
    <row r="1066" spans="1:9" s="9" customFormat="1" ht="38.25">
      <c r="A1066" s="7">
        <v>869</v>
      </c>
      <c r="B1066" s="173" t="s">
        <v>587</v>
      </c>
      <c r="C1066" s="171">
        <f>SUM(C1067:C1069)</f>
        <v>2373.4</v>
      </c>
      <c r="D1066" s="171">
        <f t="shared" ref="D1066:H1066" si="280">SUM(D1067:D1069)</f>
        <v>447.4</v>
      </c>
      <c r="E1066" s="171">
        <f t="shared" si="280"/>
        <v>126</v>
      </c>
      <c r="F1066" s="171">
        <f t="shared" si="280"/>
        <v>550</v>
      </c>
      <c r="G1066" s="171">
        <f t="shared" si="280"/>
        <v>600</v>
      </c>
      <c r="H1066" s="171">
        <f t="shared" si="280"/>
        <v>650</v>
      </c>
      <c r="I1066" s="174"/>
    </row>
    <row r="1067" spans="1:9" s="9" customFormat="1">
      <c r="A1067" s="7">
        <v>870</v>
      </c>
      <c r="B1067" s="169" t="s">
        <v>20</v>
      </c>
      <c r="C1067" s="171"/>
      <c r="D1067" s="169"/>
      <c r="E1067" s="169"/>
      <c r="F1067" s="169"/>
      <c r="G1067" s="169"/>
      <c r="H1067" s="169"/>
      <c r="I1067" s="174"/>
    </row>
    <row r="1068" spans="1:9" s="9" customFormat="1">
      <c r="A1068" s="7">
        <v>871</v>
      </c>
      <c r="B1068" s="169" t="s">
        <v>21</v>
      </c>
      <c r="C1068" s="171">
        <f>SUM(C1072,C1076)</f>
        <v>2373.4</v>
      </c>
      <c r="D1068" s="171">
        <v>447.4</v>
      </c>
      <c r="E1068" s="171">
        <f t="shared" ref="E1068:H1068" si="281">SUM(E1072,E1076)</f>
        <v>126</v>
      </c>
      <c r="F1068" s="171">
        <f t="shared" si="281"/>
        <v>550</v>
      </c>
      <c r="G1068" s="171">
        <f t="shared" si="281"/>
        <v>600</v>
      </c>
      <c r="H1068" s="171">
        <f t="shared" si="281"/>
        <v>650</v>
      </c>
      <c r="I1068" s="174"/>
    </row>
    <row r="1069" spans="1:9" s="9" customFormat="1">
      <c r="A1069" s="7">
        <v>872</v>
      </c>
      <c r="B1069" s="169" t="s">
        <v>77</v>
      </c>
      <c r="C1069" s="171"/>
      <c r="D1069" s="169"/>
      <c r="E1069" s="169"/>
      <c r="F1069" s="169"/>
      <c r="G1069" s="169"/>
      <c r="H1069" s="169"/>
      <c r="I1069" s="174"/>
    </row>
    <row r="1070" spans="1:9" s="9" customFormat="1" ht="25.5">
      <c r="A1070" s="7">
        <v>873</v>
      </c>
      <c r="B1070" s="173" t="s">
        <v>588</v>
      </c>
      <c r="C1070" s="171">
        <f>SUM(C1071:C1073)</f>
        <v>1120</v>
      </c>
      <c r="D1070" s="171">
        <f t="shared" ref="D1070:H1070" si="282">SUM(D1071:D1073)</f>
        <v>144</v>
      </c>
      <c r="E1070" s="171">
        <f t="shared" si="282"/>
        <v>126</v>
      </c>
      <c r="F1070" s="171">
        <f t="shared" si="282"/>
        <v>250</v>
      </c>
      <c r="G1070" s="171">
        <f t="shared" si="282"/>
        <v>300</v>
      </c>
      <c r="H1070" s="171">
        <f t="shared" si="282"/>
        <v>300</v>
      </c>
      <c r="I1070" s="174"/>
    </row>
    <row r="1071" spans="1:9" s="9" customFormat="1">
      <c r="A1071" s="7">
        <v>874</v>
      </c>
      <c r="B1071" s="169" t="s">
        <v>20</v>
      </c>
      <c r="C1071" s="171"/>
      <c r="D1071" s="169"/>
      <c r="E1071" s="169"/>
      <c r="F1071" s="169"/>
      <c r="G1071" s="169"/>
      <c r="H1071" s="169"/>
      <c r="I1071" s="174"/>
    </row>
    <row r="1072" spans="1:9" s="9" customFormat="1">
      <c r="A1072" s="7">
        <v>875</v>
      </c>
      <c r="B1072" s="169" t="s">
        <v>21</v>
      </c>
      <c r="C1072" s="171">
        <f>SUM(D1072:H1072)</f>
        <v>1120</v>
      </c>
      <c r="D1072" s="169">
        <v>144</v>
      </c>
      <c r="E1072" s="169">
        <v>126</v>
      </c>
      <c r="F1072" s="169">
        <v>250</v>
      </c>
      <c r="G1072" s="169">
        <v>300</v>
      </c>
      <c r="H1072" s="169">
        <v>300</v>
      </c>
      <c r="I1072" s="174"/>
    </row>
    <row r="1073" spans="1:9" s="9" customFormat="1">
      <c r="A1073" s="7">
        <v>876</v>
      </c>
      <c r="B1073" s="169" t="s">
        <v>77</v>
      </c>
      <c r="C1073" s="171"/>
      <c r="D1073" s="169"/>
      <c r="E1073" s="169"/>
      <c r="F1073" s="169"/>
      <c r="G1073" s="169"/>
      <c r="H1073" s="169"/>
      <c r="I1073" s="174"/>
    </row>
    <row r="1074" spans="1:9" s="9" customFormat="1" ht="25.5">
      <c r="A1074" s="7">
        <v>877</v>
      </c>
      <c r="B1074" s="173" t="s">
        <v>589</v>
      </c>
      <c r="C1074" s="171">
        <f>SUM(C1075:C1077)</f>
        <v>1253.4000000000001</v>
      </c>
      <c r="D1074" s="171">
        <f t="shared" ref="D1074:H1074" si="283">SUM(D1075:D1077)</f>
        <v>303.39999999999998</v>
      </c>
      <c r="E1074" s="171">
        <f t="shared" si="283"/>
        <v>0</v>
      </c>
      <c r="F1074" s="171">
        <f t="shared" si="283"/>
        <v>300</v>
      </c>
      <c r="G1074" s="171">
        <f t="shared" si="283"/>
        <v>300</v>
      </c>
      <c r="H1074" s="171">
        <f t="shared" si="283"/>
        <v>350</v>
      </c>
      <c r="I1074" s="174"/>
    </row>
    <row r="1075" spans="1:9" s="9" customFormat="1">
      <c r="A1075" s="7">
        <v>878</v>
      </c>
      <c r="B1075" s="169" t="s">
        <v>20</v>
      </c>
      <c r="C1075" s="171"/>
      <c r="D1075" s="169"/>
      <c r="E1075" s="169"/>
      <c r="F1075" s="169"/>
      <c r="G1075" s="169"/>
      <c r="H1075" s="169"/>
      <c r="I1075" s="174"/>
    </row>
    <row r="1076" spans="1:9" s="9" customFormat="1" ht="14.25" customHeight="1">
      <c r="A1076" s="7">
        <v>879</v>
      </c>
      <c r="B1076" s="169" t="s">
        <v>21</v>
      </c>
      <c r="C1076" s="171">
        <f>SUM(D1076:H1076)</f>
        <v>1253.4000000000001</v>
      </c>
      <c r="D1076" s="169">
        <v>303.39999999999998</v>
      </c>
      <c r="E1076" s="169"/>
      <c r="F1076" s="169">
        <v>300</v>
      </c>
      <c r="G1076" s="169">
        <v>300</v>
      </c>
      <c r="H1076" s="169">
        <v>350</v>
      </c>
      <c r="I1076" s="174"/>
    </row>
    <row r="1077" spans="1:9" s="9" customFormat="1" ht="12.75" hidden="1" customHeight="1">
      <c r="A1077" s="7">
        <v>880</v>
      </c>
      <c r="B1077" s="169" t="s">
        <v>590</v>
      </c>
      <c r="C1077" s="171"/>
      <c r="D1077" s="169"/>
      <c r="E1077" s="169"/>
      <c r="F1077" s="169"/>
      <c r="G1077" s="169"/>
      <c r="H1077" s="169"/>
      <c r="I1077" s="174"/>
    </row>
    <row r="1078" spans="1:9" s="9" customFormat="1" ht="12.75" customHeight="1">
      <c r="A1078" s="7">
        <v>880</v>
      </c>
      <c r="B1078" s="173" t="s">
        <v>388</v>
      </c>
      <c r="C1078" s="40">
        <f>SUM(C1079:C1080)</f>
        <v>45</v>
      </c>
      <c r="D1078" s="40">
        <f t="shared" ref="D1078:H1078" si="284">SUM(D1079:D1080)</f>
        <v>0</v>
      </c>
      <c r="E1078" s="40">
        <f t="shared" si="284"/>
        <v>0</v>
      </c>
      <c r="F1078" s="40">
        <f t="shared" si="284"/>
        <v>15</v>
      </c>
      <c r="G1078" s="40">
        <f t="shared" si="284"/>
        <v>15</v>
      </c>
      <c r="H1078" s="40">
        <f t="shared" si="284"/>
        <v>15</v>
      </c>
      <c r="I1078" s="174" t="s">
        <v>2</v>
      </c>
    </row>
    <row r="1079" spans="1:9" s="9" customFormat="1" ht="13.5">
      <c r="A1079" s="7">
        <v>881</v>
      </c>
      <c r="B1079" s="169" t="s">
        <v>91</v>
      </c>
      <c r="C1079" s="171">
        <f t="shared" si="278"/>
        <v>0</v>
      </c>
      <c r="D1079" s="158"/>
      <c r="E1079" s="158"/>
      <c r="F1079" s="158"/>
      <c r="G1079" s="158"/>
      <c r="H1079" s="158"/>
      <c r="I1079" s="174" t="s">
        <v>93</v>
      </c>
    </row>
    <row r="1080" spans="1:9" s="9" customFormat="1">
      <c r="A1080" s="7">
        <v>882</v>
      </c>
      <c r="B1080" s="169" t="s">
        <v>101</v>
      </c>
      <c r="C1080" s="171">
        <f t="shared" si="278"/>
        <v>45</v>
      </c>
      <c r="D1080" s="178">
        <v>0</v>
      </c>
      <c r="E1080" s="171">
        <v>0</v>
      </c>
      <c r="F1080" s="171">
        <v>15</v>
      </c>
      <c r="G1080" s="178">
        <v>15</v>
      </c>
      <c r="H1080" s="178">
        <v>15</v>
      </c>
      <c r="I1080" s="174" t="s">
        <v>93</v>
      </c>
    </row>
    <row r="1081" spans="1:9" s="9" customFormat="1" ht="18.75" customHeight="1">
      <c r="A1081" s="7">
        <v>883</v>
      </c>
      <c r="B1081" s="169" t="s">
        <v>294</v>
      </c>
      <c r="C1081" s="158"/>
      <c r="D1081" s="158"/>
      <c r="E1081" s="158"/>
      <c r="F1081" s="158"/>
      <c r="G1081" s="158"/>
      <c r="H1081" s="158"/>
      <c r="I1081" s="174" t="s">
        <v>93</v>
      </c>
    </row>
    <row r="1082" spans="1:9" s="9" customFormat="1" ht="44.25" customHeight="1">
      <c r="A1082" s="7">
        <v>884</v>
      </c>
      <c r="B1082" s="194" t="s">
        <v>221</v>
      </c>
      <c r="C1082" s="40">
        <f>SUM(C1083:C1085)</f>
        <v>85</v>
      </c>
      <c r="D1082" s="40">
        <f t="shared" ref="D1082:H1082" si="285">SUM(D1083:D1085)</f>
        <v>15</v>
      </c>
      <c r="E1082" s="40">
        <f t="shared" si="285"/>
        <v>0</v>
      </c>
      <c r="F1082" s="40">
        <f t="shared" si="285"/>
        <v>15</v>
      </c>
      <c r="G1082" s="40">
        <f t="shared" si="285"/>
        <v>20</v>
      </c>
      <c r="H1082" s="40">
        <f t="shared" si="285"/>
        <v>20</v>
      </c>
      <c r="I1082" s="195" t="s">
        <v>3</v>
      </c>
    </row>
    <row r="1083" spans="1:9" s="9" customFormat="1" ht="13.5">
      <c r="A1083" s="7">
        <v>885</v>
      </c>
      <c r="B1083" s="169" t="s">
        <v>91</v>
      </c>
      <c r="C1083" s="158"/>
      <c r="D1083" s="158"/>
      <c r="E1083" s="158"/>
      <c r="F1083" s="158"/>
      <c r="G1083" s="158"/>
      <c r="H1083" s="158"/>
      <c r="I1083" s="174" t="s">
        <v>93</v>
      </c>
    </row>
    <row r="1084" spans="1:9" s="9" customFormat="1">
      <c r="A1084" s="7">
        <v>886</v>
      </c>
      <c r="B1084" s="169" t="s">
        <v>101</v>
      </c>
      <c r="C1084" s="171">
        <v>85</v>
      </c>
      <c r="D1084" s="171">
        <v>15</v>
      </c>
      <c r="E1084" s="171">
        <v>0</v>
      </c>
      <c r="F1084" s="171">
        <v>15</v>
      </c>
      <c r="G1084" s="178">
        <v>20</v>
      </c>
      <c r="H1084" s="178">
        <v>20</v>
      </c>
      <c r="I1084" s="174" t="s">
        <v>93</v>
      </c>
    </row>
    <row r="1085" spans="1:9" s="9" customFormat="1">
      <c r="A1085" s="7">
        <v>887</v>
      </c>
      <c r="B1085" s="169" t="s">
        <v>294</v>
      </c>
      <c r="C1085" s="174"/>
      <c r="D1085" s="169"/>
      <c r="E1085" s="169"/>
      <c r="F1085" s="169"/>
      <c r="G1085" s="169"/>
      <c r="H1085" s="169"/>
      <c r="I1085" s="174" t="s">
        <v>93</v>
      </c>
    </row>
    <row r="1086" spans="1:9" s="9" customFormat="1" ht="13.5" customHeight="1">
      <c r="A1086" s="7">
        <v>888</v>
      </c>
      <c r="B1086" s="173" t="s">
        <v>224</v>
      </c>
      <c r="C1086" s="10">
        <f>SUM(C1087:C1089)</f>
        <v>40098.300000000003</v>
      </c>
      <c r="D1086" s="10">
        <f t="shared" ref="D1086:H1086" si="286">SUM(D1087:D1089)</f>
        <v>6699</v>
      </c>
      <c r="E1086" s="10">
        <f t="shared" si="286"/>
        <v>7150</v>
      </c>
      <c r="F1086" s="10">
        <f t="shared" si="286"/>
        <v>7101</v>
      </c>
      <c r="G1086" s="10">
        <f t="shared" si="286"/>
        <v>8998.2999999999993</v>
      </c>
      <c r="H1086" s="10">
        <f t="shared" si="286"/>
        <v>10150</v>
      </c>
      <c r="I1086" s="174" t="s">
        <v>4</v>
      </c>
    </row>
    <row r="1087" spans="1:9" s="9" customFormat="1" ht="13.5">
      <c r="A1087" s="7">
        <v>889</v>
      </c>
      <c r="B1087" s="169" t="s">
        <v>91</v>
      </c>
      <c r="C1087" s="178"/>
      <c r="D1087" s="178"/>
      <c r="E1087" s="158"/>
      <c r="F1087" s="158"/>
      <c r="G1087" s="158"/>
      <c r="H1087" s="169"/>
      <c r="I1087" s="174" t="s">
        <v>93</v>
      </c>
    </row>
    <row r="1088" spans="1:9" s="9" customFormat="1" ht="13.5">
      <c r="A1088" s="7">
        <v>890</v>
      </c>
      <c r="B1088" s="169" t="s">
        <v>101</v>
      </c>
      <c r="C1088" s="178">
        <f>SUM(D1088:H1088)</f>
        <v>40098.300000000003</v>
      </c>
      <c r="D1088" s="178">
        <v>6699</v>
      </c>
      <c r="E1088" s="158">
        <v>7150</v>
      </c>
      <c r="F1088" s="158">
        <v>7101</v>
      </c>
      <c r="G1088" s="158">
        <v>8998.2999999999993</v>
      </c>
      <c r="H1088" s="169">
        <v>10150</v>
      </c>
      <c r="I1088" s="174" t="s">
        <v>93</v>
      </c>
    </row>
    <row r="1089" spans="1:9" s="9" customFormat="1">
      <c r="A1089" s="7">
        <v>891</v>
      </c>
      <c r="B1089" s="169" t="s">
        <v>294</v>
      </c>
      <c r="C1089" s="178"/>
      <c r="D1089" s="178"/>
      <c r="E1089" s="178"/>
      <c r="F1089" s="178"/>
      <c r="G1089" s="178"/>
      <c r="H1089" s="169"/>
      <c r="I1089" s="174" t="s">
        <v>93</v>
      </c>
    </row>
    <row r="1090" spans="1:9" s="9" customFormat="1" ht="15.75">
      <c r="A1090" s="7">
        <v>892</v>
      </c>
      <c r="B1090" s="237" t="s">
        <v>223</v>
      </c>
      <c r="C1090" s="238"/>
      <c r="D1090" s="238"/>
      <c r="E1090" s="238"/>
      <c r="F1090" s="238"/>
      <c r="G1090" s="238"/>
      <c r="H1090" s="238"/>
      <c r="I1090" s="239"/>
    </row>
    <row r="1091" spans="1:9" s="9" customFormat="1" ht="12.75" customHeight="1">
      <c r="A1091" s="7">
        <v>893</v>
      </c>
      <c r="B1091" s="178" t="s">
        <v>212</v>
      </c>
      <c r="C1091" s="10">
        <f>SUM(C1092:C1094)</f>
        <v>711</v>
      </c>
      <c r="D1091" s="10">
        <f t="shared" ref="D1091:H1091" si="287">SUM(D1092:D1094)</f>
        <v>112</v>
      </c>
      <c r="E1091" s="10">
        <f t="shared" si="287"/>
        <v>258</v>
      </c>
      <c r="F1091" s="10">
        <f t="shared" si="287"/>
        <v>108</v>
      </c>
      <c r="G1091" s="10">
        <f t="shared" si="287"/>
        <v>113</v>
      </c>
      <c r="H1091" s="10">
        <f t="shared" si="287"/>
        <v>120</v>
      </c>
      <c r="I1091" s="171" t="s">
        <v>93</v>
      </c>
    </row>
    <row r="1092" spans="1:9" s="9" customFormat="1">
      <c r="A1092" s="7">
        <v>894</v>
      </c>
      <c r="B1092" s="178" t="s">
        <v>52</v>
      </c>
      <c r="C1092" s="178"/>
      <c r="D1092" s="178"/>
      <c r="E1092" s="178"/>
      <c r="F1092" s="178"/>
      <c r="G1092" s="178"/>
      <c r="H1092" s="178"/>
      <c r="I1092" s="171" t="s">
        <v>93</v>
      </c>
    </row>
    <row r="1093" spans="1:9" s="9" customFormat="1">
      <c r="A1093" s="7">
        <v>895</v>
      </c>
      <c r="B1093" s="178" t="s">
        <v>115</v>
      </c>
      <c r="C1093" s="10">
        <f>SUM(D1093:H1093)</f>
        <v>711</v>
      </c>
      <c r="D1093" s="10">
        <f>SUM(D1098)</f>
        <v>112</v>
      </c>
      <c r="E1093" s="10">
        <f t="shared" ref="E1093:H1093" si="288">SUM(E1098)</f>
        <v>258</v>
      </c>
      <c r="F1093" s="10">
        <f t="shared" si="288"/>
        <v>108</v>
      </c>
      <c r="G1093" s="10">
        <f t="shared" si="288"/>
        <v>113</v>
      </c>
      <c r="H1093" s="10">
        <f t="shared" si="288"/>
        <v>120</v>
      </c>
      <c r="I1093" s="171" t="s">
        <v>93</v>
      </c>
    </row>
    <row r="1094" spans="1:9" s="9" customFormat="1">
      <c r="A1094" s="7">
        <v>896</v>
      </c>
      <c r="B1094" s="178" t="s">
        <v>214</v>
      </c>
      <c r="C1094" s="178"/>
      <c r="D1094" s="178"/>
      <c r="E1094" s="178"/>
      <c r="F1094" s="178"/>
      <c r="G1094" s="178"/>
      <c r="H1094" s="178"/>
      <c r="I1094" s="171" t="s">
        <v>93</v>
      </c>
    </row>
    <row r="1095" spans="1:9" s="9" customFormat="1">
      <c r="A1095" s="7">
        <v>897</v>
      </c>
      <c r="B1095" s="240" t="s">
        <v>222</v>
      </c>
      <c r="C1095" s="241"/>
      <c r="D1095" s="241"/>
      <c r="E1095" s="241"/>
      <c r="F1095" s="241"/>
      <c r="G1095" s="241"/>
      <c r="H1095" s="241"/>
      <c r="I1095" s="242"/>
    </row>
    <row r="1096" spans="1:9" s="9" customFormat="1" ht="27" customHeight="1">
      <c r="A1096" s="7">
        <v>898</v>
      </c>
      <c r="B1096" s="178" t="s">
        <v>212</v>
      </c>
      <c r="C1096" s="10">
        <f>SUM(C1097:C1099)</f>
        <v>711</v>
      </c>
      <c r="D1096" s="10">
        <f t="shared" ref="D1096:H1096" si="289">SUM(D1097:D1099)</f>
        <v>112</v>
      </c>
      <c r="E1096" s="10">
        <f t="shared" si="289"/>
        <v>258</v>
      </c>
      <c r="F1096" s="10">
        <f t="shared" si="289"/>
        <v>108</v>
      </c>
      <c r="G1096" s="10">
        <f t="shared" si="289"/>
        <v>113</v>
      </c>
      <c r="H1096" s="10">
        <f t="shared" si="289"/>
        <v>120</v>
      </c>
      <c r="I1096" s="171" t="s">
        <v>93</v>
      </c>
    </row>
    <row r="1097" spans="1:9" s="9" customFormat="1">
      <c r="A1097" s="7">
        <v>899</v>
      </c>
      <c r="B1097" s="178" t="s">
        <v>52</v>
      </c>
      <c r="C1097" s="178"/>
      <c r="D1097" s="178"/>
      <c r="E1097" s="178"/>
      <c r="F1097" s="178"/>
      <c r="G1097" s="178"/>
      <c r="H1097" s="178"/>
      <c r="I1097" s="171" t="s">
        <v>93</v>
      </c>
    </row>
    <row r="1098" spans="1:9" s="9" customFormat="1">
      <c r="A1098" s="7">
        <v>900</v>
      </c>
      <c r="B1098" s="178" t="s">
        <v>115</v>
      </c>
      <c r="C1098" s="10">
        <f>SUM(C1102,C1106,C1110,C1114,C1118,C1122,C1126,C1130)</f>
        <v>711</v>
      </c>
      <c r="D1098" s="10">
        <f t="shared" ref="D1098:H1098" si="290">SUM(D1102,D1106,D1110,D1114,D1118,D1122,D1126,D1130)</f>
        <v>112</v>
      </c>
      <c r="E1098" s="10">
        <f t="shared" si="290"/>
        <v>258</v>
      </c>
      <c r="F1098" s="10">
        <f t="shared" si="290"/>
        <v>108</v>
      </c>
      <c r="G1098" s="10">
        <f t="shared" si="290"/>
        <v>113</v>
      </c>
      <c r="H1098" s="10">
        <f t="shared" si="290"/>
        <v>120</v>
      </c>
      <c r="I1098" s="171" t="s">
        <v>93</v>
      </c>
    </row>
    <row r="1099" spans="1:9" s="9" customFormat="1">
      <c r="A1099" s="7">
        <v>901</v>
      </c>
      <c r="B1099" s="178" t="s">
        <v>214</v>
      </c>
      <c r="C1099" s="178"/>
      <c r="D1099" s="178"/>
      <c r="E1099" s="178"/>
      <c r="F1099" s="178"/>
      <c r="G1099" s="178"/>
      <c r="H1099" s="178"/>
      <c r="I1099" s="171" t="s">
        <v>93</v>
      </c>
    </row>
    <row r="1100" spans="1:9" s="9" customFormat="1" ht="38.25">
      <c r="A1100" s="7">
        <v>902</v>
      </c>
      <c r="B1100" s="178" t="s">
        <v>421</v>
      </c>
      <c r="C1100" s="10">
        <f>SUM(C1101:C1103)</f>
        <v>15</v>
      </c>
      <c r="D1100" s="10">
        <f t="shared" ref="D1100:H1100" si="291">SUM(D1101:D1103)</f>
        <v>0</v>
      </c>
      <c r="E1100" s="10">
        <f t="shared" si="291"/>
        <v>0</v>
      </c>
      <c r="F1100" s="10">
        <f t="shared" si="291"/>
        <v>5</v>
      </c>
      <c r="G1100" s="10">
        <f t="shared" si="291"/>
        <v>5</v>
      </c>
      <c r="H1100" s="10">
        <f t="shared" si="291"/>
        <v>5</v>
      </c>
      <c r="I1100" s="171" t="s">
        <v>6</v>
      </c>
    </row>
    <row r="1101" spans="1:9" s="9" customFormat="1" ht="12.75" customHeight="1">
      <c r="A1101" s="7">
        <v>903</v>
      </c>
      <c r="B1101" s="178" t="s">
        <v>52</v>
      </c>
      <c r="C1101" s="178"/>
      <c r="D1101" s="178"/>
      <c r="E1101" s="178"/>
      <c r="F1101" s="178"/>
      <c r="G1101" s="178"/>
      <c r="H1101" s="178"/>
      <c r="I1101" s="171" t="s">
        <v>93</v>
      </c>
    </row>
    <row r="1102" spans="1:9" s="9" customFormat="1">
      <c r="A1102" s="7">
        <v>904</v>
      </c>
      <c r="B1102" s="178" t="s">
        <v>115</v>
      </c>
      <c r="C1102" s="178">
        <f>SUM(D1102:H1102)</f>
        <v>15</v>
      </c>
      <c r="D1102" s="178">
        <v>0</v>
      </c>
      <c r="E1102" s="178">
        <v>0</v>
      </c>
      <c r="F1102" s="178">
        <v>5</v>
      </c>
      <c r="G1102" s="178">
        <v>5</v>
      </c>
      <c r="H1102" s="178">
        <v>5</v>
      </c>
      <c r="I1102" s="171" t="s">
        <v>93</v>
      </c>
    </row>
    <row r="1103" spans="1:9" s="9" customFormat="1">
      <c r="A1103" s="7">
        <v>905</v>
      </c>
      <c r="B1103" s="178" t="s">
        <v>214</v>
      </c>
      <c r="C1103" s="178"/>
      <c r="D1103" s="178"/>
      <c r="E1103" s="178"/>
      <c r="F1103" s="178"/>
      <c r="G1103" s="178"/>
      <c r="H1103" s="178"/>
      <c r="I1103" s="171" t="s">
        <v>93</v>
      </c>
    </row>
    <row r="1104" spans="1:9" s="9" customFormat="1" ht="51">
      <c r="A1104" s="7">
        <v>906</v>
      </c>
      <c r="B1104" s="178" t="s">
        <v>389</v>
      </c>
      <c r="C1104" s="10">
        <f>SUM(C1105:C1107)</f>
        <v>15</v>
      </c>
      <c r="D1104" s="10">
        <f t="shared" ref="D1104:H1104" si="292">SUM(D1105:D1107)</f>
        <v>0</v>
      </c>
      <c r="E1104" s="10">
        <f t="shared" si="292"/>
        <v>0</v>
      </c>
      <c r="F1104" s="10">
        <f t="shared" si="292"/>
        <v>5</v>
      </c>
      <c r="G1104" s="10">
        <f t="shared" si="292"/>
        <v>5</v>
      </c>
      <c r="H1104" s="10">
        <f t="shared" si="292"/>
        <v>5</v>
      </c>
      <c r="I1104" s="171" t="s">
        <v>7</v>
      </c>
    </row>
    <row r="1105" spans="1:9" s="9" customFormat="1">
      <c r="A1105" s="7">
        <v>907</v>
      </c>
      <c r="B1105" s="178" t="s">
        <v>52</v>
      </c>
      <c r="C1105" s="178"/>
      <c r="D1105" s="178"/>
      <c r="E1105" s="178"/>
      <c r="F1105" s="178"/>
      <c r="G1105" s="178"/>
      <c r="H1105" s="178"/>
      <c r="I1105" s="171" t="s">
        <v>93</v>
      </c>
    </row>
    <row r="1106" spans="1:9" s="9" customFormat="1">
      <c r="A1106" s="7">
        <v>908</v>
      </c>
      <c r="B1106" s="178" t="s">
        <v>115</v>
      </c>
      <c r="C1106" s="178">
        <f>SUM(D1106:H1106)</f>
        <v>15</v>
      </c>
      <c r="D1106" s="178">
        <v>0</v>
      </c>
      <c r="E1106" s="178">
        <v>0</v>
      </c>
      <c r="F1106" s="178">
        <v>5</v>
      </c>
      <c r="G1106" s="178">
        <v>5</v>
      </c>
      <c r="H1106" s="178">
        <v>5</v>
      </c>
      <c r="I1106" s="171" t="s">
        <v>93</v>
      </c>
    </row>
    <row r="1107" spans="1:9" s="9" customFormat="1">
      <c r="A1107" s="7">
        <v>909</v>
      </c>
      <c r="B1107" s="178" t="s">
        <v>214</v>
      </c>
      <c r="C1107" s="178">
        <f>SUM(D1107:H1107)</f>
        <v>0</v>
      </c>
      <c r="D1107" s="178"/>
      <c r="E1107" s="178"/>
      <c r="F1107" s="178"/>
      <c r="G1107" s="178"/>
      <c r="H1107" s="178"/>
      <c r="I1107" s="171" t="s">
        <v>93</v>
      </c>
    </row>
    <row r="1108" spans="1:9" s="9" customFormat="1" ht="38.25">
      <c r="A1108" s="7">
        <v>910</v>
      </c>
      <c r="B1108" s="178" t="s">
        <v>390</v>
      </c>
      <c r="C1108" s="10">
        <f>SUM(C1109:C1111)</f>
        <v>159</v>
      </c>
      <c r="D1108" s="10">
        <f t="shared" ref="D1108:H1108" si="293">SUM(D1109:D1111)</f>
        <v>73</v>
      </c>
      <c r="E1108" s="10">
        <f t="shared" si="293"/>
        <v>10</v>
      </c>
      <c r="F1108" s="10">
        <f t="shared" si="293"/>
        <v>20</v>
      </c>
      <c r="G1108" s="10">
        <f t="shared" si="293"/>
        <v>26</v>
      </c>
      <c r="H1108" s="10">
        <f t="shared" si="293"/>
        <v>30</v>
      </c>
      <c r="I1108" s="171" t="s">
        <v>8</v>
      </c>
    </row>
    <row r="1109" spans="1:9" s="9" customFormat="1">
      <c r="A1109" s="7">
        <v>911</v>
      </c>
      <c r="B1109" s="178" t="s">
        <v>52</v>
      </c>
      <c r="C1109" s="178"/>
      <c r="D1109" s="178"/>
      <c r="E1109" s="178"/>
      <c r="F1109" s="178"/>
      <c r="G1109" s="178"/>
      <c r="H1109" s="178"/>
      <c r="I1109" s="171" t="s">
        <v>93</v>
      </c>
    </row>
    <row r="1110" spans="1:9" s="9" customFormat="1">
      <c r="A1110" s="7">
        <v>912</v>
      </c>
      <c r="B1110" s="178" t="s">
        <v>115</v>
      </c>
      <c r="C1110" s="178">
        <f>SUM(D1110:H1110)</f>
        <v>159</v>
      </c>
      <c r="D1110" s="178">
        <v>73</v>
      </c>
      <c r="E1110" s="178">
        <v>10</v>
      </c>
      <c r="F1110" s="178">
        <v>20</v>
      </c>
      <c r="G1110" s="178">
        <v>26</v>
      </c>
      <c r="H1110" s="178">
        <v>30</v>
      </c>
      <c r="I1110" s="171" t="s">
        <v>93</v>
      </c>
    </row>
    <row r="1111" spans="1:9" s="9" customFormat="1">
      <c r="A1111" s="7">
        <v>913</v>
      </c>
      <c r="B1111" s="178" t="s">
        <v>214</v>
      </c>
      <c r="C1111" s="178"/>
      <c r="D1111" s="178"/>
      <c r="E1111" s="178"/>
      <c r="F1111" s="178"/>
      <c r="G1111" s="178"/>
      <c r="H1111" s="178"/>
      <c r="I1111" s="171" t="s">
        <v>93</v>
      </c>
    </row>
    <row r="1112" spans="1:9" s="9" customFormat="1" ht="25.5">
      <c r="A1112" s="7">
        <v>914</v>
      </c>
      <c r="B1112" s="178" t="s">
        <v>391</v>
      </c>
      <c r="C1112" s="10">
        <f>SUM(C1113:C1115)</f>
        <v>16</v>
      </c>
      <c r="D1112" s="10">
        <f t="shared" ref="D1112:H1112" si="294">SUM(D1113:D1115)</f>
        <v>0</v>
      </c>
      <c r="E1112" s="10">
        <f t="shared" si="294"/>
        <v>0</v>
      </c>
      <c r="F1112" s="10">
        <f t="shared" si="294"/>
        <v>5</v>
      </c>
      <c r="G1112" s="10">
        <f t="shared" si="294"/>
        <v>5</v>
      </c>
      <c r="H1112" s="10">
        <f t="shared" si="294"/>
        <v>6</v>
      </c>
      <c r="I1112" s="171" t="s">
        <v>9</v>
      </c>
    </row>
    <row r="1113" spans="1:9" s="9" customFormat="1">
      <c r="A1113" s="7">
        <v>915</v>
      </c>
      <c r="B1113" s="178" t="s">
        <v>52</v>
      </c>
      <c r="C1113" s="178"/>
      <c r="D1113" s="178"/>
      <c r="E1113" s="178"/>
      <c r="F1113" s="178"/>
      <c r="G1113" s="178"/>
      <c r="H1113" s="178"/>
      <c r="I1113" s="171" t="s">
        <v>93</v>
      </c>
    </row>
    <row r="1114" spans="1:9" s="9" customFormat="1">
      <c r="A1114" s="7">
        <v>916</v>
      </c>
      <c r="B1114" s="178" t="s">
        <v>115</v>
      </c>
      <c r="C1114" s="178">
        <f>SUM(D1114:H1114)</f>
        <v>16</v>
      </c>
      <c r="D1114" s="178">
        <v>0</v>
      </c>
      <c r="E1114" s="178">
        <v>0</v>
      </c>
      <c r="F1114" s="178">
        <v>5</v>
      </c>
      <c r="G1114" s="178">
        <v>5</v>
      </c>
      <c r="H1114" s="178">
        <v>6</v>
      </c>
      <c r="I1114" s="171" t="s">
        <v>93</v>
      </c>
    </row>
    <row r="1115" spans="1:9" s="9" customFormat="1">
      <c r="A1115" s="7">
        <v>917</v>
      </c>
      <c r="B1115" s="178" t="s">
        <v>214</v>
      </c>
      <c r="C1115" s="178"/>
      <c r="D1115" s="178"/>
      <c r="E1115" s="178"/>
      <c r="F1115" s="178"/>
      <c r="G1115" s="178"/>
      <c r="H1115" s="178"/>
      <c r="I1115" s="171" t="s">
        <v>93</v>
      </c>
    </row>
    <row r="1116" spans="1:9" s="9" customFormat="1" ht="27.75" customHeight="1">
      <c r="A1116" s="7">
        <v>918</v>
      </c>
      <c r="B1116" s="178" t="s">
        <v>392</v>
      </c>
      <c r="C1116" s="10">
        <f>SUM(C1117:C1119)</f>
        <v>22</v>
      </c>
      <c r="D1116" s="10">
        <f t="shared" ref="D1116:H1116" si="295">SUM(D1117:D1119)</f>
        <v>7</v>
      </c>
      <c r="E1116" s="10">
        <f t="shared" si="295"/>
        <v>0</v>
      </c>
      <c r="F1116" s="10">
        <f t="shared" si="295"/>
        <v>5</v>
      </c>
      <c r="G1116" s="10">
        <f t="shared" si="295"/>
        <v>5</v>
      </c>
      <c r="H1116" s="10">
        <f t="shared" si="295"/>
        <v>5</v>
      </c>
      <c r="I1116" s="171" t="s">
        <v>5</v>
      </c>
    </row>
    <row r="1117" spans="1:9" s="9" customFormat="1">
      <c r="A1117" s="7">
        <v>919</v>
      </c>
      <c r="B1117" s="178" t="s">
        <v>52</v>
      </c>
      <c r="C1117" s="178"/>
      <c r="D1117" s="178"/>
      <c r="E1117" s="178"/>
      <c r="F1117" s="178"/>
      <c r="G1117" s="178"/>
      <c r="H1117" s="178"/>
      <c r="I1117" s="171" t="s">
        <v>93</v>
      </c>
    </row>
    <row r="1118" spans="1:9" s="9" customFormat="1">
      <c r="A1118" s="7">
        <v>920</v>
      </c>
      <c r="B1118" s="178" t="s">
        <v>115</v>
      </c>
      <c r="C1118" s="178">
        <f>SUM(D1118:H1118)</f>
        <v>22</v>
      </c>
      <c r="D1118" s="178">
        <v>7</v>
      </c>
      <c r="E1118" s="178">
        <v>0</v>
      </c>
      <c r="F1118" s="178">
        <v>5</v>
      </c>
      <c r="G1118" s="178">
        <v>5</v>
      </c>
      <c r="H1118" s="178">
        <v>5</v>
      </c>
      <c r="I1118" s="171" t="s">
        <v>93</v>
      </c>
    </row>
    <row r="1119" spans="1:9" s="9" customFormat="1">
      <c r="A1119" s="7">
        <v>921</v>
      </c>
      <c r="B1119" s="178" t="s">
        <v>214</v>
      </c>
      <c r="C1119" s="178"/>
      <c r="D1119" s="178"/>
      <c r="E1119" s="178"/>
      <c r="F1119" s="178"/>
      <c r="G1119" s="178"/>
      <c r="H1119" s="178"/>
      <c r="I1119" s="171" t="s">
        <v>93</v>
      </c>
    </row>
    <row r="1120" spans="1:9" s="9" customFormat="1" ht="25.5">
      <c r="A1120" s="7">
        <v>922</v>
      </c>
      <c r="B1120" s="178" t="s">
        <v>591</v>
      </c>
      <c r="C1120" s="10">
        <f>SUM(C1121:C1123)</f>
        <v>95</v>
      </c>
      <c r="D1120" s="10">
        <f t="shared" ref="D1120:H1120" si="296">SUM(D1121:D1123)</f>
        <v>5</v>
      </c>
      <c r="E1120" s="10">
        <f t="shared" si="296"/>
        <v>8</v>
      </c>
      <c r="F1120" s="10">
        <f t="shared" si="296"/>
        <v>30</v>
      </c>
      <c r="G1120" s="10">
        <f t="shared" si="296"/>
        <v>25</v>
      </c>
      <c r="H1120" s="10">
        <f t="shared" si="296"/>
        <v>27</v>
      </c>
      <c r="I1120" s="171" t="s">
        <v>8</v>
      </c>
    </row>
    <row r="1121" spans="1:9" s="9" customFormat="1">
      <c r="A1121" s="7">
        <v>923</v>
      </c>
      <c r="B1121" s="178" t="s">
        <v>52</v>
      </c>
      <c r="C1121" s="178"/>
      <c r="D1121" s="178"/>
      <c r="E1121" s="178"/>
      <c r="F1121" s="178"/>
      <c r="G1121" s="178"/>
      <c r="H1121" s="178"/>
      <c r="I1121" s="171" t="s">
        <v>93</v>
      </c>
    </row>
    <row r="1122" spans="1:9" s="9" customFormat="1">
      <c r="A1122" s="7">
        <v>924</v>
      </c>
      <c r="B1122" s="178" t="s">
        <v>115</v>
      </c>
      <c r="C1122" s="178">
        <f>SUM(D1122:H1122)</f>
        <v>95</v>
      </c>
      <c r="D1122" s="178">
        <v>5</v>
      </c>
      <c r="E1122" s="178">
        <v>8</v>
      </c>
      <c r="F1122" s="178">
        <v>30</v>
      </c>
      <c r="G1122" s="178">
        <v>25</v>
      </c>
      <c r="H1122" s="178">
        <v>27</v>
      </c>
      <c r="I1122" s="171" t="s">
        <v>93</v>
      </c>
    </row>
    <row r="1123" spans="1:9" s="9" customFormat="1">
      <c r="A1123" s="7">
        <v>925</v>
      </c>
      <c r="B1123" s="178" t="s">
        <v>214</v>
      </c>
      <c r="C1123" s="178"/>
      <c r="D1123" s="178"/>
      <c r="E1123" s="178"/>
      <c r="F1123" s="178"/>
      <c r="G1123" s="178"/>
      <c r="H1123" s="178"/>
      <c r="I1123" s="171" t="s">
        <v>93</v>
      </c>
    </row>
    <row r="1124" spans="1:9" s="9" customFormat="1" ht="25.5">
      <c r="A1124" s="7">
        <v>926</v>
      </c>
      <c r="B1124" s="178" t="s">
        <v>592</v>
      </c>
      <c r="C1124" s="10">
        <f>SUM(C1126:C1127)</f>
        <v>200</v>
      </c>
      <c r="D1124" s="10">
        <f t="shared" ref="D1124:H1124" si="297">SUM(D1126:D1127)</f>
        <v>0</v>
      </c>
      <c r="E1124" s="10">
        <f t="shared" si="297"/>
        <v>200</v>
      </c>
      <c r="F1124" s="10">
        <f t="shared" si="297"/>
        <v>0</v>
      </c>
      <c r="G1124" s="10">
        <f t="shared" si="297"/>
        <v>0</v>
      </c>
      <c r="H1124" s="10">
        <f t="shared" si="297"/>
        <v>0</v>
      </c>
      <c r="I1124" s="171" t="s">
        <v>5</v>
      </c>
    </row>
    <row r="1125" spans="1:9" s="9" customFormat="1">
      <c r="A1125" s="7">
        <v>927</v>
      </c>
      <c r="B1125" s="178" t="s">
        <v>52</v>
      </c>
      <c r="C1125" s="178"/>
      <c r="D1125" s="178"/>
      <c r="E1125" s="178"/>
      <c r="F1125" s="178"/>
      <c r="G1125" s="178"/>
      <c r="H1125" s="178"/>
      <c r="I1125" s="171" t="s">
        <v>93</v>
      </c>
    </row>
    <row r="1126" spans="1:9" s="9" customFormat="1">
      <c r="A1126" s="7">
        <v>928</v>
      </c>
      <c r="B1126" s="178" t="s">
        <v>115</v>
      </c>
      <c r="C1126" s="178">
        <f>SUM(D1126:H1126)</f>
        <v>200</v>
      </c>
      <c r="D1126" s="178">
        <v>0</v>
      </c>
      <c r="E1126" s="178">
        <v>200</v>
      </c>
      <c r="F1126" s="178">
        <v>0</v>
      </c>
      <c r="G1126" s="178">
        <v>0</v>
      </c>
      <c r="H1126" s="178">
        <v>0</v>
      </c>
      <c r="I1126" s="171" t="s">
        <v>93</v>
      </c>
    </row>
    <row r="1127" spans="1:9" s="9" customFormat="1" ht="15.75" customHeight="1">
      <c r="A1127" s="7">
        <v>929</v>
      </c>
      <c r="B1127" s="178" t="s">
        <v>214</v>
      </c>
      <c r="C1127" s="178"/>
      <c r="D1127" s="178"/>
      <c r="E1127" s="178"/>
      <c r="F1127" s="178"/>
      <c r="G1127" s="178"/>
      <c r="H1127" s="178"/>
      <c r="I1127" s="171" t="s">
        <v>93</v>
      </c>
    </row>
    <row r="1128" spans="1:9" s="9" customFormat="1" ht="25.5" customHeight="1">
      <c r="A1128" s="7">
        <v>930</v>
      </c>
      <c r="B1128" s="178" t="s">
        <v>434</v>
      </c>
      <c r="C1128" s="10">
        <f>SUM(C1129:C1131)</f>
        <v>189</v>
      </c>
      <c r="D1128" s="10">
        <f t="shared" ref="D1128:H1128" si="298">SUM(D1129:D1131)</f>
        <v>27</v>
      </c>
      <c r="E1128" s="10">
        <f t="shared" si="298"/>
        <v>40</v>
      </c>
      <c r="F1128" s="10">
        <f t="shared" si="298"/>
        <v>38</v>
      </c>
      <c r="G1128" s="10">
        <f t="shared" si="298"/>
        <v>42</v>
      </c>
      <c r="H1128" s="10">
        <f t="shared" si="298"/>
        <v>42</v>
      </c>
      <c r="I1128" s="171" t="s">
        <v>10</v>
      </c>
    </row>
    <row r="1129" spans="1:9" s="9" customFormat="1" ht="12.75" customHeight="1">
      <c r="A1129" s="7">
        <v>931</v>
      </c>
      <c r="B1129" s="178" t="s">
        <v>52</v>
      </c>
      <c r="C1129" s="178"/>
      <c r="D1129" s="178"/>
      <c r="E1129" s="178"/>
      <c r="F1129" s="178"/>
      <c r="G1129" s="178"/>
      <c r="H1129" s="178"/>
      <c r="I1129" s="171" t="s">
        <v>93</v>
      </c>
    </row>
    <row r="1130" spans="1:9" s="9" customFormat="1" ht="16.5" customHeight="1">
      <c r="A1130" s="7">
        <v>932</v>
      </c>
      <c r="B1130" s="178" t="s">
        <v>115</v>
      </c>
      <c r="C1130" s="178">
        <f>SUM(D1130:H1130)</f>
        <v>189</v>
      </c>
      <c r="D1130" s="178">
        <v>27</v>
      </c>
      <c r="E1130" s="178">
        <v>40</v>
      </c>
      <c r="F1130" s="178">
        <v>38</v>
      </c>
      <c r="G1130" s="178">
        <v>42</v>
      </c>
      <c r="H1130" s="178">
        <v>42</v>
      </c>
      <c r="I1130" s="171" t="s">
        <v>93</v>
      </c>
    </row>
    <row r="1131" spans="1:9" s="9" customFormat="1" ht="14.25" customHeight="1">
      <c r="A1131" s="7">
        <v>933</v>
      </c>
      <c r="B1131" s="178" t="s">
        <v>214</v>
      </c>
      <c r="C1131" s="178"/>
      <c r="D1131" s="178"/>
      <c r="E1131" s="178"/>
      <c r="F1131" s="178"/>
      <c r="G1131" s="178"/>
      <c r="H1131" s="178"/>
      <c r="I1131" s="171" t="s">
        <v>93</v>
      </c>
    </row>
    <row r="1132" spans="1:9" s="9" customFormat="1" ht="15.75">
      <c r="A1132" s="7">
        <v>934</v>
      </c>
      <c r="B1132" s="264" t="s">
        <v>385</v>
      </c>
      <c r="C1132" s="243"/>
      <c r="D1132" s="243"/>
      <c r="E1132" s="243"/>
      <c r="F1132" s="243"/>
      <c r="G1132" s="243"/>
      <c r="H1132" s="243"/>
      <c r="I1132" s="265"/>
    </row>
    <row r="1133" spans="1:9" s="9" customFormat="1">
      <c r="A1133" s="7">
        <v>935</v>
      </c>
      <c r="B1133" s="178" t="s">
        <v>359</v>
      </c>
      <c r="C1133" s="178">
        <f t="shared" ref="C1133:H1133" si="299">SUM(C1134:C1138)</f>
        <v>1232</v>
      </c>
      <c r="D1133" s="178">
        <f t="shared" si="299"/>
        <v>223</v>
      </c>
      <c r="E1133" s="178">
        <f t="shared" si="299"/>
        <v>100</v>
      </c>
      <c r="F1133" s="178">
        <f t="shared" si="299"/>
        <v>246</v>
      </c>
      <c r="G1133" s="178">
        <f t="shared" si="299"/>
        <v>258</v>
      </c>
      <c r="H1133" s="178">
        <f t="shared" si="299"/>
        <v>271</v>
      </c>
      <c r="I1133" s="171" t="s">
        <v>93</v>
      </c>
    </row>
    <row r="1134" spans="1:9" s="9" customFormat="1">
      <c r="A1134" s="7">
        <v>936</v>
      </c>
      <c r="B1134" s="178" t="s">
        <v>360</v>
      </c>
      <c r="C1134" s="178"/>
      <c r="D1134" s="178"/>
      <c r="E1134" s="178"/>
      <c r="F1134" s="178"/>
      <c r="G1134" s="178"/>
      <c r="H1134" s="178"/>
      <c r="I1134" s="171" t="s">
        <v>93</v>
      </c>
    </row>
    <row r="1135" spans="1:9" s="9" customFormat="1">
      <c r="A1135" s="7">
        <v>937</v>
      </c>
      <c r="B1135" s="178" t="s">
        <v>90</v>
      </c>
      <c r="C1135" s="178">
        <v>0</v>
      </c>
      <c r="D1135" s="178">
        <v>0</v>
      </c>
      <c r="E1135" s="178">
        <v>0</v>
      </c>
      <c r="F1135" s="178">
        <v>0</v>
      </c>
      <c r="G1135" s="178">
        <v>0</v>
      </c>
      <c r="H1135" s="178">
        <v>0</v>
      </c>
      <c r="I1135" s="171" t="s">
        <v>93</v>
      </c>
    </row>
    <row r="1136" spans="1:9" s="9" customFormat="1">
      <c r="A1136" s="7">
        <v>938</v>
      </c>
      <c r="B1136" s="178" t="s">
        <v>91</v>
      </c>
      <c r="C1136" s="178">
        <v>0</v>
      </c>
      <c r="D1136" s="178">
        <v>0</v>
      </c>
      <c r="E1136" s="178">
        <v>0</v>
      </c>
      <c r="F1136" s="178">
        <v>0</v>
      </c>
      <c r="G1136" s="178">
        <v>0</v>
      </c>
      <c r="H1136" s="178">
        <v>0</v>
      </c>
      <c r="I1136" s="171" t="s">
        <v>93</v>
      </c>
    </row>
    <row r="1137" spans="1:9" s="9" customFormat="1">
      <c r="A1137" s="7">
        <v>939</v>
      </c>
      <c r="B1137" s="178" t="s">
        <v>101</v>
      </c>
      <c r="C1137" s="178">
        <f t="shared" ref="C1137:H1137" si="300">SUM(C1158,C1159)</f>
        <v>1232</v>
      </c>
      <c r="D1137" s="178">
        <f t="shared" si="300"/>
        <v>223</v>
      </c>
      <c r="E1137" s="178">
        <f t="shared" si="300"/>
        <v>100</v>
      </c>
      <c r="F1137" s="178">
        <f t="shared" si="300"/>
        <v>246</v>
      </c>
      <c r="G1137" s="178">
        <f t="shared" si="300"/>
        <v>258</v>
      </c>
      <c r="H1137" s="178">
        <f t="shared" si="300"/>
        <v>271</v>
      </c>
      <c r="I1137" s="171" t="s">
        <v>93</v>
      </c>
    </row>
    <row r="1138" spans="1:9" s="9" customFormat="1">
      <c r="A1138" s="7">
        <v>940</v>
      </c>
      <c r="B1138" s="178" t="s">
        <v>294</v>
      </c>
      <c r="C1138" s="178">
        <v>0</v>
      </c>
      <c r="D1138" s="178">
        <v>0</v>
      </c>
      <c r="E1138" s="178">
        <v>0</v>
      </c>
      <c r="F1138" s="178">
        <v>0</v>
      </c>
      <c r="G1138" s="178">
        <v>0</v>
      </c>
      <c r="H1138" s="178">
        <v>0</v>
      </c>
      <c r="I1138" s="171" t="s">
        <v>93</v>
      </c>
    </row>
    <row r="1139" spans="1:9" s="9" customFormat="1">
      <c r="A1139" s="7">
        <v>941</v>
      </c>
      <c r="B1139" s="10" t="s">
        <v>295</v>
      </c>
      <c r="C1139" s="178"/>
      <c r="D1139" s="178"/>
      <c r="E1139" s="178"/>
      <c r="F1139" s="178"/>
      <c r="G1139" s="178"/>
      <c r="H1139" s="178"/>
      <c r="I1139" s="171" t="s">
        <v>93</v>
      </c>
    </row>
    <row r="1140" spans="1:9" s="9" customFormat="1" ht="38.25">
      <c r="A1140" s="7">
        <v>942</v>
      </c>
      <c r="B1140" s="178" t="s">
        <v>361</v>
      </c>
      <c r="C1140" s="178" t="s">
        <v>301</v>
      </c>
      <c r="D1140" s="178"/>
      <c r="E1140" s="178"/>
      <c r="F1140" s="178"/>
      <c r="G1140" s="178"/>
      <c r="H1140" s="178"/>
      <c r="I1140" s="178" t="s">
        <v>386</v>
      </c>
    </row>
    <row r="1141" spans="1:9" s="9" customFormat="1" ht="38.25">
      <c r="A1141" s="7">
        <v>943</v>
      </c>
      <c r="B1141" s="178" t="s">
        <v>362</v>
      </c>
      <c r="C1141" s="178" t="s">
        <v>301</v>
      </c>
      <c r="D1141" s="178"/>
      <c r="E1141" s="178"/>
      <c r="F1141" s="178"/>
      <c r="G1141" s="178"/>
      <c r="H1141" s="178"/>
      <c r="I1141" s="178" t="s">
        <v>386</v>
      </c>
    </row>
    <row r="1142" spans="1:9" s="9" customFormat="1" ht="38.25">
      <c r="A1142" s="7">
        <v>944</v>
      </c>
      <c r="B1142" s="178" t="s">
        <v>363</v>
      </c>
      <c r="C1142" s="178" t="s">
        <v>301</v>
      </c>
      <c r="D1142" s="178"/>
      <c r="E1142" s="178"/>
      <c r="F1142" s="178"/>
      <c r="G1142" s="178"/>
      <c r="H1142" s="178"/>
      <c r="I1142" s="178" t="s">
        <v>386</v>
      </c>
    </row>
    <row r="1143" spans="1:9" s="9" customFormat="1" ht="38.25">
      <c r="A1143" s="7">
        <v>945</v>
      </c>
      <c r="B1143" s="178" t="s">
        <v>322</v>
      </c>
      <c r="C1143" s="178" t="s">
        <v>301</v>
      </c>
      <c r="D1143" s="178"/>
      <c r="E1143" s="178"/>
      <c r="F1143" s="178"/>
      <c r="G1143" s="178"/>
      <c r="H1143" s="178"/>
      <c r="I1143" s="178" t="s">
        <v>386</v>
      </c>
    </row>
    <row r="1144" spans="1:9" s="9" customFormat="1" ht="63.75">
      <c r="A1144" s="7">
        <v>946</v>
      </c>
      <c r="B1144" s="178" t="s">
        <v>364</v>
      </c>
      <c r="C1144" s="178" t="s">
        <v>301</v>
      </c>
      <c r="D1144" s="178"/>
      <c r="E1144" s="178"/>
      <c r="F1144" s="178"/>
      <c r="G1144" s="178"/>
      <c r="H1144" s="178"/>
      <c r="I1144" s="178" t="s">
        <v>386</v>
      </c>
    </row>
    <row r="1145" spans="1:9" s="9" customFormat="1" ht="63.75">
      <c r="A1145" s="7">
        <v>947</v>
      </c>
      <c r="B1145" s="178" t="s">
        <v>365</v>
      </c>
      <c r="C1145" s="178" t="s">
        <v>301</v>
      </c>
      <c r="D1145" s="178"/>
      <c r="E1145" s="178"/>
      <c r="F1145" s="178"/>
      <c r="G1145" s="178"/>
      <c r="H1145" s="178"/>
      <c r="I1145" s="178" t="s">
        <v>386</v>
      </c>
    </row>
    <row r="1146" spans="1:9" s="9" customFormat="1" ht="38.25">
      <c r="A1146" s="7">
        <v>948</v>
      </c>
      <c r="B1146" s="178" t="s">
        <v>375</v>
      </c>
      <c r="C1146" s="178" t="s">
        <v>301</v>
      </c>
      <c r="D1146" s="178"/>
      <c r="E1146" s="178"/>
      <c r="F1146" s="178"/>
      <c r="G1146" s="178"/>
      <c r="H1146" s="178"/>
      <c r="I1146" s="178" t="s">
        <v>386</v>
      </c>
    </row>
    <row r="1147" spans="1:9" s="9" customFormat="1" ht="63.75">
      <c r="A1147" s="7">
        <v>949</v>
      </c>
      <c r="B1147" s="178" t="s">
        <v>376</v>
      </c>
      <c r="C1147" s="178" t="s">
        <v>301</v>
      </c>
      <c r="D1147" s="178"/>
      <c r="E1147" s="178"/>
      <c r="F1147" s="178"/>
      <c r="G1147" s="178"/>
      <c r="H1147" s="178"/>
      <c r="I1147" s="178" t="s">
        <v>386</v>
      </c>
    </row>
    <row r="1148" spans="1:9" s="9" customFormat="1" ht="38.25">
      <c r="A1148" s="7">
        <v>950</v>
      </c>
      <c r="B1148" s="178" t="s">
        <v>377</v>
      </c>
      <c r="C1148" s="178" t="s">
        <v>301</v>
      </c>
      <c r="D1148" s="178"/>
      <c r="E1148" s="178"/>
      <c r="F1148" s="178"/>
      <c r="G1148" s="178"/>
      <c r="H1148" s="178"/>
      <c r="I1148" s="178" t="s">
        <v>386</v>
      </c>
    </row>
    <row r="1149" spans="1:9" s="9" customFormat="1" ht="51">
      <c r="A1149" s="7">
        <v>951</v>
      </c>
      <c r="B1149" s="178" t="s">
        <v>378</v>
      </c>
      <c r="C1149" s="178" t="s">
        <v>301</v>
      </c>
      <c r="D1149" s="178"/>
      <c r="E1149" s="178"/>
      <c r="F1149" s="178"/>
      <c r="G1149" s="178"/>
      <c r="H1149" s="178"/>
      <c r="I1149" s="178" t="s">
        <v>386</v>
      </c>
    </row>
    <row r="1150" spans="1:9" s="9" customFormat="1" ht="38.25">
      <c r="A1150" s="7">
        <v>952</v>
      </c>
      <c r="B1150" s="178" t="s">
        <v>384</v>
      </c>
      <c r="C1150" s="178" t="s">
        <v>301</v>
      </c>
      <c r="D1150" s="178"/>
      <c r="E1150" s="178"/>
      <c r="F1150" s="178"/>
      <c r="G1150" s="178"/>
      <c r="H1150" s="178"/>
      <c r="I1150" s="178" t="s">
        <v>386</v>
      </c>
    </row>
    <row r="1151" spans="1:9" s="9" customFormat="1" ht="38.25">
      <c r="A1151" s="7">
        <v>953</v>
      </c>
      <c r="B1151" s="178" t="s">
        <v>379</v>
      </c>
      <c r="C1151" s="178" t="s">
        <v>301</v>
      </c>
      <c r="D1151" s="178"/>
      <c r="E1151" s="178"/>
      <c r="F1151" s="178"/>
      <c r="G1151" s="178"/>
      <c r="H1151" s="178"/>
      <c r="I1151" s="178" t="s">
        <v>386</v>
      </c>
    </row>
    <row r="1152" spans="1:9" s="9" customFormat="1" ht="51">
      <c r="A1152" s="7">
        <v>954</v>
      </c>
      <c r="B1152" s="178" t="s">
        <v>380</v>
      </c>
      <c r="C1152" s="178" t="s">
        <v>301</v>
      </c>
      <c r="D1152" s="178"/>
      <c r="E1152" s="178"/>
      <c r="F1152" s="178"/>
      <c r="G1152" s="178"/>
      <c r="H1152" s="178"/>
      <c r="I1152" s="178" t="s">
        <v>386</v>
      </c>
    </row>
    <row r="1153" spans="1:9" s="9" customFormat="1" ht="38.25">
      <c r="A1153" s="7">
        <v>955</v>
      </c>
      <c r="B1153" s="178" t="s">
        <v>381</v>
      </c>
      <c r="C1153" s="178" t="s">
        <v>301</v>
      </c>
      <c r="D1153" s="178"/>
      <c r="E1153" s="178"/>
      <c r="F1153" s="178"/>
      <c r="G1153" s="178"/>
      <c r="H1153" s="178"/>
      <c r="I1153" s="178" t="s">
        <v>386</v>
      </c>
    </row>
    <row r="1154" spans="1:9" s="9" customFormat="1" ht="38.25">
      <c r="A1154" s="7">
        <v>956</v>
      </c>
      <c r="B1154" s="178" t="s">
        <v>382</v>
      </c>
      <c r="C1154" s="178" t="s">
        <v>301</v>
      </c>
      <c r="D1154" s="178"/>
      <c r="E1154" s="178"/>
      <c r="F1154" s="178"/>
      <c r="G1154" s="178"/>
      <c r="H1154" s="178"/>
      <c r="I1154" s="178" t="s">
        <v>386</v>
      </c>
    </row>
    <row r="1155" spans="1:9" s="9" customFormat="1" ht="38.25">
      <c r="A1155" s="7">
        <v>957</v>
      </c>
      <c r="B1155" s="149" t="s">
        <v>383</v>
      </c>
      <c r="C1155" s="149" t="s">
        <v>301</v>
      </c>
      <c r="D1155" s="149"/>
      <c r="E1155" s="149"/>
      <c r="F1155" s="149"/>
      <c r="G1155" s="149"/>
      <c r="H1155" s="149"/>
      <c r="I1155" s="149" t="s">
        <v>386</v>
      </c>
    </row>
    <row r="1156" spans="1:9" s="9" customFormat="1" ht="51">
      <c r="A1156" s="7">
        <v>958</v>
      </c>
      <c r="B1156" s="171" t="s">
        <v>551</v>
      </c>
      <c r="C1156" s="171" t="s">
        <v>301</v>
      </c>
      <c r="D1156" s="171"/>
      <c r="E1156" s="171"/>
      <c r="F1156" s="171"/>
      <c r="G1156" s="171"/>
      <c r="H1156" s="171"/>
      <c r="I1156" s="171" t="s">
        <v>552</v>
      </c>
    </row>
    <row r="1157" spans="1:9" s="9" customFormat="1" ht="38.25">
      <c r="A1157" s="7">
        <v>959</v>
      </c>
      <c r="B1157" s="171" t="s">
        <v>553</v>
      </c>
      <c r="C1157" s="171" t="s">
        <v>301</v>
      </c>
      <c r="D1157" s="171"/>
      <c r="E1157" s="171"/>
      <c r="F1157" s="171"/>
      <c r="G1157" s="171"/>
      <c r="H1157" s="171"/>
      <c r="I1157" s="171" t="s">
        <v>552</v>
      </c>
    </row>
    <row r="1158" spans="1:9" s="9" customFormat="1" ht="25.5">
      <c r="A1158" s="7">
        <v>960</v>
      </c>
      <c r="B1158" s="44" t="s">
        <v>555</v>
      </c>
      <c r="C1158" s="44">
        <v>732</v>
      </c>
      <c r="D1158" s="44">
        <v>123</v>
      </c>
      <c r="E1158" s="44">
        <v>0</v>
      </c>
      <c r="F1158" s="44">
        <v>146</v>
      </c>
      <c r="G1158" s="44">
        <v>158</v>
      </c>
      <c r="H1158" s="44">
        <v>171</v>
      </c>
      <c r="I1158" s="44" t="s">
        <v>554</v>
      </c>
    </row>
    <row r="1159" spans="1:9" s="9" customFormat="1" ht="25.5">
      <c r="A1159" s="7">
        <v>961</v>
      </c>
      <c r="B1159" s="183" t="s">
        <v>556</v>
      </c>
      <c r="C1159" s="183">
        <f>SUM(D1159:H1159)</f>
        <v>500</v>
      </c>
      <c r="D1159" s="183">
        <v>100</v>
      </c>
      <c r="E1159" s="183">
        <v>100</v>
      </c>
      <c r="F1159" s="183">
        <v>100</v>
      </c>
      <c r="G1159" s="183">
        <v>100</v>
      </c>
      <c r="H1159" s="183">
        <v>100</v>
      </c>
      <c r="I1159" s="183" t="s">
        <v>554</v>
      </c>
    </row>
    <row r="1160" spans="1:9" s="9" customFormat="1" ht="17.25" customHeight="1">
      <c r="A1160" s="7">
        <v>962</v>
      </c>
      <c r="B1160" s="243" t="s">
        <v>557</v>
      </c>
      <c r="C1160" s="244"/>
      <c r="D1160" s="244"/>
      <c r="E1160" s="244"/>
      <c r="F1160" s="244"/>
      <c r="G1160" s="244"/>
      <c r="H1160" s="244"/>
      <c r="I1160" s="245"/>
    </row>
    <row r="1161" spans="1:9" s="9" customFormat="1">
      <c r="A1161" s="7">
        <v>963</v>
      </c>
      <c r="B1161" s="154" t="s">
        <v>134</v>
      </c>
      <c r="C1161" s="155">
        <f>SUM(C1163)</f>
        <v>168896.40000000002</v>
      </c>
      <c r="D1161" s="155">
        <f t="shared" ref="D1161:H1161" si="301">SUM(D1163)</f>
        <v>31031.7</v>
      </c>
      <c r="E1161" s="155">
        <f t="shared" si="301"/>
        <v>33890.800000000003</v>
      </c>
      <c r="F1161" s="155">
        <f t="shared" si="301"/>
        <v>33890.800000000003</v>
      </c>
      <c r="G1161" s="155">
        <f t="shared" si="301"/>
        <v>33319.1</v>
      </c>
      <c r="H1161" s="155">
        <f t="shared" si="301"/>
        <v>36764</v>
      </c>
      <c r="I1161" s="171" t="s">
        <v>93</v>
      </c>
    </row>
    <row r="1162" spans="1:9" s="9" customFormat="1">
      <c r="A1162" s="7">
        <v>964</v>
      </c>
      <c r="B1162" s="10" t="s">
        <v>395</v>
      </c>
      <c r="C1162" s="98">
        <f t="shared" ref="C1162:H1162" si="302">SUM(C1163)</f>
        <v>168896.40000000002</v>
      </c>
      <c r="D1162" s="98">
        <f t="shared" si="302"/>
        <v>31031.7</v>
      </c>
      <c r="E1162" s="98">
        <f t="shared" si="302"/>
        <v>33890.800000000003</v>
      </c>
      <c r="F1162" s="98">
        <f t="shared" si="302"/>
        <v>33890.800000000003</v>
      </c>
      <c r="G1162" s="98">
        <f t="shared" si="302"/>
        <v>33319.1</v>
      </c>
      <c r="H1162" s="98">
        <f t="shared" si="302"/>
        <v>36764</v>
      </c>
      <c r="I1162" s="171" t="s">
        <v>93</v>
      </c>
    </row>
    <row r="1163" spans="1:9" s="9" customFormat="1">
      <c r="A1163" s="7">
        <v>965</v>
      </c>
      <c r="B1163" s="178" t="s">
        <v>101</v>
      </c>
      <c r="C1163" s="98">
        <f t="shared" ref="C1163:H1163" si="303">SUM(C1168+C1164)</f>
        <v>168896.40000000002</v>
      </c>
      <c r="D1163" s="98">
        <f t="shared" si="303"/>
        <v>31031.7</v>
      </c>
      <c r="E1163" s="98">
        <f t="shared" si="303"/>
        <v>33890.800000000003</v>
      </c>
      <c r="F1163" s="98">
        <f t="shared" si="303"/>
        <v>33890.800000000003</v>
      </c>
      <c r="G1163" s="98">
        <f t="shared" si="303"/>
        <v>33319.1</v>
      </c>
      <c r="H1163" s="98">
        <f t="shared" si="303"/>
        <v>36764</v>
      </c>
      <c r="I1163" s="171" t="s">
        <v>93</v>
      </c>
    </row>
    <row r="1164" spans="1:9" s="9" customFormat="1" ht="38.25">
      <c r="A1164" s="7">
        <v>966</v>
      </c>
      <c r="B1164" s="33" t="s">
        <v>68</v>
      </c>
      <c r="C1164" s="98">
        <f>SUM(C1165,C1167)</f>
        <v>111167.3</v>
      </c>
      <c r="D1164" s="98">
        <f t="shared" ref="D1164:H1164" si="304">SUM(D1165,D1167)</f>
        <v>21731.7</v>
      </c>
      <c r="E1164" s="98">
        <f t="shared" si="304"/>
        <v>21289.9</v>
      </c>
      <c r="F1164" s="98">
        <f t="shared" si="304"/>
        <v>21289.9</v>
      </c>
      <c r="G1164" s="98">
        <f t="shared" si="304"/>
        <v>21395.8</v>
      </c>
      <c r="H1164" s="98">
        <f t="shared" si="304"/>
        <v>25460</v>
      </c>
      <c r="I1164" s="171" t="s">
        <v>93</v>
      </c>
    </row>
    <row r="1165" spans="1:9" s="9" customFormat="1">
      <c r="A1165" s="7">
        <v>967</v>
      </c>
      <c r="B1165" s="15" t="s">
        <v>69</v>
      </c>
      <c r="C1165" s="98">
        <f>SUM(D1165:H1165)</f>
        <v>81450.3</v>
      </c>
      <c r="D1165" s="98">
        <v>16079.7</v>
      </c>
      <c r="E1165" s="98">
        <v>15559.9</v>
      </c>
      <c r="F1165" s="98">
        <v>15559.9</v>
      </c>
      <c r="G1165" s="98">
        <v>15645.8</v>
      </c>
      <c r="H1165" s="98">
        <v>18605</v>
      </c>
      <c r="I1165" s="171" t="s">
        <v>93</v>
      </c>
    </row>
    <row r="1166" spans="1:9" s="9" customFormat="1" ht="38.25">
      <c r="A1166" s="7">
        <v>968</v>
      </c>
      <c r="B1166" s="33" t="s">
        <v>548</v>
      </c>
      <c r="C1166" s="98">
        <f>SUM(D1166:H1166)</f>
        <v>30</v>
      </c>
      <c r="D1166" s="98">
        <v>10</v>
      </c>
      <c r="E1166" s="98">
        <v>10</v>
      </c>
      <c r="F1166" s="98">
        <v>10</v>
      </c>
      <c r="G1166" s="98">
        <v>0</v>
      </c>
      <c r="H1166" s="98">
        <v>0</v>
      </c>
      <c r="I1166" s="171" t="s">
        <v>549</v>
      </c>
    </row>
    <row r="1167" spans="1:9" s="9" customFormat="1">
      <c r="A1167" s="7">
        <v>969</v>
      </c>
      <c r="B1167" s="15" t="s">
        <v>70</v>
      </c>
      <c r="C1167" s="98">
        <f>SUM(D1167:H1167)</f>
        <v>29717</v>
      </c>
      <c r="D1167" s="98">
        <v>5652</v>
      </c>
      <c r="E1167" s="98">
        <v>5730</v>
      </c>
      <c r="F1167" s="98">
        <v>5730</v>
      </c>
      <c r="G1167" s="98">
        <v>5750</v>
      </c>
      <c r="H1167" s="98">
        <v>6855</v>
      </c>
      <c r="I1167" s="171" t="s">
        <v>93</v>
      </c>
    </row>
    <row r="1168" spans="1:9" s="9" customFormat="1" ht="25.5">
      <c r="A1168" s="7">
        <v>970</v>
      </c>
      <c r="B1168" s="33" t="s">
        <v>374</v>
      </c>
      <c r="C1168" s="98">
        <f>SUM(D1168:H1168)</f>
        <v>57729.100000000006</v>
      </c>
      <c r="D1168" s="98">
        <v>9300</v>
      </c>
      <c r="E1168" s="98">
        <v>12600.9</v>
      </c>
      <c r="F1168" s="98">
        <v>12600.9</v>
      </c>
      <c r="G1168" s="98">
        <v>11923.3</v>
      </c>
      <c r="H1168" s="98">
        <v>11304</v>
      </c>
      <c r="I1168" s="171" t="s">
        <v>93</v>
      </c>
    </row>
    <row r="1169" spans="1:9" s="9" customFormat="1" ht="13.5">
      <c r="A1169" s="7">
        <v>971</v>
      </c>
      <c r="B1169" s="225" t="s">
        <v>547</v>
      </c>
      <c r="C1169" s="226"/>
      <c r="D1169" s="226"/>
      <c r="E1169" s="226"/>
      <c r="F1169" s="226"/>
      <c r="G1169" s="226"/>
      <c r="H1169" s="226"/>
      <c r="I1169" s="226"/>
    </row>
    <row r="1170" spans="1:9" s="9" customFormat="1">
      <c r="A1170" s="7">
        <v>972</v>
      </c>
      <c r="B1170" s="48" t="s">
        <v>117</v>
      </c>
      <c r="C1170" s="161">
        <f t="shared" ref="C1170:H1170" si="305">SUM(C1171:C1172)</f>
        <v>40000.125</v>
      </c>
      <c r="D1170" s="162">
        <f>SUM(D1171:D1172)</f>
        <v>30454.125</v>
      </c>
      <c r="E1170" s="162">
        <f t="shared" si="305"/>
        <v>9546</v>
      </c>
      <c r="F1170" s="161">
        <f t="shared" si="305"/>
        <v>0</v>
      </c>
      <c r="G1170" s="161">
        <f t="shared" si="305"/>
        <v>0</v>
      </c>
      <c r="H1170" s="161">
        <f t="shared" si="305"/>
        <v>0</v>
      </c>
      <c r="I1170" s="163" t="s">
        <v>93</v>
      </c>
    </row>
    <row r="1171" spans="1:9" s="9" customFormat="1">
      <c r="A1171" s="7">
        <v>973</v>
      </c>
      <c r="B1171" s="10" t="s">
        <v>91</v>
      </c>
      <c r="C1171" s="20">
        <f>SUM(C1180)</f>
        <v>24300</v>
      </c>
      <c r="D1171" s="20">
        <f t="shared" ref="D1171:H1171" si="306">SUM(D1180)</f>
        <v>24300</v>
      </c>
      <c r="E1171" s="20">
        <f t="shared" si="306"/>
        <v>0</v>
      </c>
      <c r="F1171" s="20">
        <f t="shared" si="306"/>
        <v>0</v>
      </c>
      <c r="G1171" s="20">
        <f t="shared" si="306"/>
        <v>0</v>
      </c>
      <c r="H1171" s="20">
        <f t="shared" si="306"/>
        <v>0</v>
      </c>
      <c r="I1171" s="40" t="s">
        <v>93</v>
      </c>
    </row>
    <row r="1172" spans="1:9" s="9" customFormat="1">
      <c r="A1172" s="7">
        <v>974</v>
      </c>
      <c r="B1172" s="10" t="s">
        <v>101</v>
      </c>
      <c r="C1172" s="20">
        <f>SUM(C1175,C1177)</f>
        <v>15700.125</v>
      </c>
      <c r="D1172" s="20">
        <f t="shared" ref="D1172:H1172" si="307">SUM(D1175,D1177)</f>
        <v>6154.125</v>
      </c>
      <c r="E1172" s="20">
        <f t="shared" si="307"/>
        <v>9546</v>
      </c>
      <c r="F1172" s="20">
        <f t="shared" si="307"/>
        <v>0</v>
      </c>
      <c r="G1172" s="20">
        <f t="shared" si="307"/>
        <v>0</v>
      </c>
      <c r="H1172" s="20">
        <f t="shared" si="307"/>
        <v>0</v>
      </c>
      <c r="I1172" s="40" t="s">
        <v>93</v>
      </c>
    </row>
    <row r="1173" spans="1:9" s="9" customFormat="1">
      <c r="A1173" s="7">
        <v>975</v>
      </c>
      <c r="B1173" s="10" t="s">
        <v>102</v>
      </c>
      <c r="C1173" s="20">
        <f t="shared" ref="C1173" si="308">SUM(D1173:H1173)</f>
        <v>39900.125</v>
      </c>
      <c r="D1173" s="164">
        <f>SUM(D1174:D1175)</f>
        <v>30454.125</v>
      </c>
      <c r="E1173" s="164">
        <f>SUM(E1174:E1175)</f>
        <v>9446</v>
      </c>
      <c r="F1173" s="20">
        <f>SUM(F1174:F1175)</f>
        <v>0</v>
      </c>
      <c r="G1173" s="20">
        <f>SUM(G1174:G1175)</f>
        <v>0</v>
      </c>
      <c r="H1173" s="20">
        <f>SUM(H1174:H1175)</f>
        <v>0</v>
      </c>
      <c r="I1173" s="171" t="s">
        <v>93</v>
      </c>
    </row>
    <row r="1174" spans="1:9" s="9" customFormat="1">
      <c r="A1174" s="7">
        <v>976</v>
      </c>
      <c r="B1174" s="178" t="s">
        <v>91</v>
      </c>
      <c r="C1174" s="18">
        <f>SUM(C1180)</f>
        <v>24300</v>
      </c>
      <c r="D1174" s="18">
        <f t="shared" ref="D1174:H1174" si="309">SUM(D1180)</f>
        <v>24300</v>
      </c>
      <c r="E1174" s="18">
        <f t="shared" si="309"/>
        <v>0</v>
      </c>
      <c r="F1174" s="18">
        <f t="shared" si="309"/>
        <v>0</v>
      </c>
      <c r="G1174" s="18">
        <f t="shared" si="309"/>
        <v>0</v>
      </c>
      <c r="H1174" s="18">
        <f t="shared" si="309"/>
        <v>0</v>
      </c>
      <c r="I1174" s="171" t="s">
        <v>93</v>
      </c>
    </row>
    <row r="1175" spans="1:9" s="9" customFormat="1">
      <c r="A1175" s="7">
        <v>977</v>
      </c>
      <c r="B1175" s="178" t="s">
        <v>101</v>
      </c>
      <c r="C1175" s="18">
        <f>SUM(C1181)</f>
        <v>15600.125</v>
      </c>
      <c r="D1175" s="18">
        <f t="shared" ref="D1175:H1175" si="310">SUM(D1181)</f>
        <v>6154.125</v>
      </c>
      <c r="E1175" s="18">
        <f t="shared" si="310"/>
        <v>9446</v>
      </c>
      <c r="F1175" s="18">
        <f t="shared" si="310"/>
        <v>0</v>
      </c>
      <c r="G1175" s="18">
        <f t="shared" si="310"/>
        <v>0</v>
      </c>
      <c r="H1175" s="18">
        <f t="shared" si="310"/>
        <v>0</v>
      </c>
      <c r="I1175" s="18"/>
    </row>
    <row r="1176" spans="1:9" s="9" customFormat="1">
      <c r="A1176" s="7">
        <v>978</v>
      </c>
      <c r="B1176" s="10" t="s">
        <v>103</v>
      </c>
      <c r="C1176" s="18">
        <f>SUM(D1176:H1176)</f>
        <v>100</v>
      </c>
      <c r="D1176" s="18">
        <f>SUM(D1187)</f>
        <v>0</v>
      </c>
      <c r="E1176" s="18">
        <f t="shared" ref="E1176:H1176" si="311">SUM(E1187)</f>
        <v>100</v>
      </c>
      <c r="F1176" s="18">
        <f t="shared" si="311"/>
        <v>0</v>
      </c>
      <c r="G1176" s="18">
        <f t="shared" si="311"/>
        <v>0</v>
      </c>
      <c r="H1176" s="18">
        <f t="shared" si="311"/>
        <v>0</v>
      </c>
      <c r="I1176" s="191"/>
    </row>
    <row r="1177" spans="1:9" s="9" customFormat="1">
      <c r="A1177" s="7">
        <v>979</v>
      </c>
      <c r="B1177" s="192" t="s">
        <v>21</v>
      </c>
      <c r="C1177" s="18">
        <f>SUM(D1177:H1177)</f>
        <v>100</v>
      </c>
      <c r="D1177" s="18">
        <f>SUM(D1187)</f>
        <v>0</v>
      </c>
      <c r="E1177" s="18">
        <f t="shared" ref="E1177:H1177" si="312">SUM(E1187)</f>
        <v>100</v>
      </c>
      <c r="F1177" s="18">
        <f t="shared" si="312"/>
        <v>0</v>
      </c>
      <c r="G1177" s="18">
        <f t="shared" si="312"/>
        <v>0</v>
      </c>
      <c r="H1177" s="18">
        <f t="shared" si="312"/>
        <v>0</v>
      </c>
      <c r="I1177" s="191"/>
    </row>
    <row r="1178" spans="1:9" s="9" customFormat="1">
      <c r="A1178" s="7">
        <v>980</v>
      </c>
      <c r="B1178" s="193" t="s">
        <v>104</v>
      </c>
      <c r="C1178" s="193"/>
      <c r="D1178" s="193"/>
      <c r="E1178" s="193"/>
      <c r="F1178" s="193"/>
      <c r="G1178" s="193"/>
      <c r="H1178" s="193"/>
      <c r="I1178" s="171" t="s">
        <v>93</v>
      </c>
    </row>
    <row r="1179" spans="1:9" s="9" customFormat="1">
      <c r="A1179" s="7">
        <v>981</v>
      </c>
      <c r="B1179" s="10" t="s">
        <v>105</v>
      </c>
      <c r="C1179" s="17">
        <f t="shared" ref="C1179:H1179" si="313">SUM(C1180:C1181)</f>
        <v>39900.125</v>
      </c>
      <c r="D1179" s="165">
        <f t="shared" si="313"/>
        <v>30454.125</v>
      </c>
      <c r="E1179" s="166">
        <f t="shared" si="313"/>
        <v>9446</v>
      </c>
      <c r="F1179" s="17">
        <f t="shared" si="313"/>
        <v>0</v>
      </c>
      <c r="G1179" s="17">
        <f t="shared" si="313"/>
        <v>0</v>
      </c>
      <c r="H1179" s="17">
        <f t="shared" si="313"/>
        <v>0</v>
      </c>
      <c r="I1179" s="171" t="s">
        <v>93</v>
      </c>
    </row>
    <row r="1180" spans="1:9" s="9" customFormat="1">
      <c r="A1180" s="7">
        <v>982</v>
      </c>
      <c r="B1180" s="178" t="s">
        <v>91</v>
      </c>
      <c r="C1180" s="18">
        <f>SUM(C1184)</f>
        <v>24300</v>
      </c>
      <c r="D1180" s="18">
        <f t="shared" ref="D1180:H1180" si="314">SUM(D1184)</f>
        <v>24300</v>
      </c>
      <c r="E1180" s="18">
        <f>E1184</f>
        <v>0</v>
      </c>
      <c r="F1180" s="18">
        <f t="shared" si="314"/>
        <v>0</v>
      </c>
      <c r="G1180" s="18">
        <f t="shared" si="314"/>
        <v>0</v>
      </c>
      <c r="H1180" s="18">
        <f t="shared" si="314"/>
        <v>0</v>
      </c>
      <c r="I1180" s="171" t="s">
        <v>93</v>
      </c>
    </row>
    <row r="1181" spans="1:9" s="9" customFormat="1">
      <c r="A1181" s="7">
        <v>983</v>
      </c>
      <c r="B1181" s="178" t="s">
        <v>101</v>
      </c>
      <c r="C1181" s="18">
        <f>SUM(C1185)</f>
        <v>15600.125</v>
      </c>
      <c r="D1181" s="18">
        <f t="shared" ref="D1181:H1181" si="315">SUM(D1185)</f>
        <v>6154.125</v>
      </c>
      <c r="E1181" s="18">
        <f t="shared" si="315"/>
        <v>9446</v>
      </c>
      <c r="F1181" s="18">
        <f t="shared" si="315"/>
        <v>0</v>
      </c>
      <c r="G1181" s="18">
        <f t="shared" si="315"/>
        <v>0</v>
      </c>
      <c r="H1181" s="18">
        <f t="shared" si="315"/>
        <v>0</v>
      </c>
      <c r="I1181" s="171" t="s">
        <v>93</v>
      </c>
    </row>
    <row r="1182" spans="1:9" s="9" customFormat="1">
      <c r="A1182" s="7">
        <v>984</v>
      </c>
      <c r="B1182" s="224" t="s">
        <v>106</v>
      </c>
      <c r="C1182" s="224"/>
      <c r="D1182" s="224"/>
      <c r="E1182" s="224"/>
      <c r="F1182" s="224"/>
      <c r="G1182" s="224"/>
      <c r="H1182" s="224"/>
      <c r="I1182" s="171"/>
    </row>
    <row r="1183" spans="1:9" s="9" customFormat="1" ht="25.5">
      <c r="A1183" s="7">
        <v>985</v>
      </c>
      <c r="B1183" s="10" t="s">
        <v>107</v>
      </c>
      <c r="C1183" s="17">
        <f t="shared" ref="C1183:H1183" si="316">SUM(C1184:C1185)</f>
        <v>39900.125</v>
      </c>
      <c r="D1183" s="166">
        <f t="shared" si="316"/>
        <v>30454.125</v>
      </c>
      <c r="E1183" s="17">
        <f t="shared" si="316"/>
        <v>9446</v>
      </c>
      <c r="F1183" s="17">
        <f t="shared" si="316"/>
        <v>0</v>
      </c>
      <c r="G1183" s="17">
        <f t="shared" si="316"/>
        <v>0</v>
      </c>
      <c r="H1183" s="17">
        <f t="shared" si="316"/>
        <v>0</v>
      </c>
      <c r="I1183" s="171"/>
    </row>
    <row r="1184" spans="1:9" s="9" customFormat="1">
      <c r="A1184" s="7">
        <v>986</v>
      </c>
      <c r="B1184" s="178" t="s">
        <v>91</v>
      </c>
      <c r="C1184" s="18">
        <f>SUM(D1184:H1184)</f>
        <v>24300</v>
      </c>
      <c r="D1184" s="171">
        <v>24300</v>
      </c>
      <c r="E1184" s="18">
        <v>0</v>
      </c>
      <c r="F1184" s="18">
        <v>0</v>
      </c>
      <c r="G1184" s="18">
        <v>0</v>
      </c>
      <c r="H1184" s="18">
        <v>0</v>
      </c>
      <c r="I1184" s="205" t="s">
        <v>611</v>
      </c>
    </row>
    <row r="1185" spans="1:9" s="9" customFormat="1">
      <c r="A1185" s="7">
        <v>987</v>
      </c>
      <c r="B1185" s="167" t="s">
        <v>101</v>
      </c>
      <c r="C1185" s="116">
        <f>SUM(D1185:H1185)</f>
        <v>15600.125</v>
      </c>
      <c r="D1185" s="116">
        <v>6154.125</v>
      </c>
      <c r="E1185" s="116">
        <v>9446</v>
      </c>
      <c r="F1185" s="116">
        <v>0</v>
      </c>
      <c r="G1185" s="116">
        <v>0</v>
      </c>
      <c r="H1185" s="116">
        <v>0</v>
      </c>
      <c r="I1185" s="206"/>
    </row>
    <row r="1186" spans="1:9" ht="15" customHeight="1">
      <c r="A1186" s="7">
        <v>988</v>
      </c>
      <c r="B1186" s="196" t="s">
        <v>606</v>
      </c>
      <c r="C1186" s="116">
        <f t="shared" ref="C1186:C1189" si="317">SUM(D1186:H1186)</f>
        <v>100</v>
      </c>
      <c r="D1186" s="201">
        <v>0</v>
      </c>
      <c r="E1186" s="197">
        <f>SUM(E1187)</f>
        <v>100</v>
      </c>
      <c r="F1186" s="201">
        <v>0</v>
      </c>
      <c r="G1186" s="201">
        <v>0</v>
      </c>
      <c r="H1186" s="201">
        <v>0</v>
      </c>
      <c r="I1186" s="198"/>
    </row>
    <row r="1187" spans="1:9">
      <c r="A1187" s="7">
        <v>989</v>
      </c>
      <c r="B1187" s="199" t="s">
        <v>21</v>
      </c>
      <c r="C1187" s="116">
        <f t="shared" si="317"/>
        <v>100</v>
      </c>
      <c r="D1187" s="201">
        <v>0</v>
      </c>
      <c r="E1187" s="197">
        <v>100</v>
      </c>
      <c r="F1187" s="201">
        <v>0</v>
      </c>
      <c r="G1187" s="201">
        <v>0</v>
      </c>
      <c r="H1187" s="201">
        <v>0</v>
      </c>
      <c r="I1187" s="198"/>
    </row>
    <row r="1188" spans="1:9">
      <c r="A1188" s="7">
        <v>990</v>
      </c>
      <c r="B1188" s="199" t="s">
        <v>610</v>
      </c>
      <c r="C1188" s="116">
        <f t="shared" si="317"/>
        <v>0</v>
      </c>
      <c r="D1188" s="201"/>
      <c r="E1188" s="197"/>
      <c r="F1188" s="201"/>
      <c r="G1188" s="201"/>
      <c r="H1188" s="201"/>
      <c r="I1188" s="198"/>
    </row>
    <row r="1189" spans="1:9">
      <c r="A1189" s="7">
        <v>991</v>
      </c>
      <c r="B1189" s="199" t="s">
        <v>21</v>
      </c>
      <c r="C1189" s="116">
        <f t="shared" si="317"/>
        <v>100</v>
      </c>
      <c r="D1189" s="201">
        <v>0</v>
      </c>
      <c r="E1189" s="197">
        <v>100</v>
      </c>
      <c r="F1189" s="201">
        <v>0</v>
      </c>
      <c r="G1189" s="201">
        <v>0</v>
      </c>
      <c r="H1189" s="201">
        <v>0</v>
      </c>
      <c r="I1189" s="198"/>
    </row>
  </sheetData>
  <mergeCells count="82">
    <mergeCell ref="B1006:I1006"/>
    <mergeCell ref="B371:I371"/>
    <mergeCell ref="E937:E938"/>
    <mergeCell ref="B939:I939"/>
    <mergeCell ref="B778:H778"/>
    <mergeCell ref="B899:H899"/>
    <mergeCell ref="B880:I880"/>
    <mergeCell ref="B697:I697"/>
    <mergeCell ref="B497:I497"/>
    <mergeCell ref="B561:H561"/>
    <mergeCell ref="I921:I922"/>
    <mergeCell ref="C937:C938"/>
    <mergeCell ref="B920:I920"/>
    <mergeCell ref="B513:H513"/>
    <mergeCell ref="B593:H593"/>
    <mergeCell ref="B544:H544"/>
    <mergeCell ref="E1:I1"/>
    <mergeCell ref="B1132:I1132"/>
    <mergeCell ref="B21:I21"/>
    <mergeCell ref="B63:I63"/>
    <mergeCell ref="B90:I90"/>
    <mergeCell ref="I91:I93"/>
    <mergeCell ref="D937:D938"/>
    <mergeCell ref="F937:F938"/>
    <mergeCell ref="B362:H362"/>
    <mergeCell ref="B840:I840"/>
    <mergeCell ref="B917:I917"/>
    <mergeCell ref="I943:I944"/>
    <mergeCell ref="B892:I892"/>
    <mergeCell ref="H937:H938"/>
    <mergeCell ref="I937:I938"/>
    <mergeCell ref="G937:G938"/>
    <mergeCell ref="B164:H164"/>
    <mergeCell ref="B195:I195"/>
    <mergeCell ref="A2:I2"/>
    <mergeCell ref="A3:I3"/>
    <mergeCell ref="A4:A5"/>
    <mergeCell ref="B4:B5"/>
    <mergeCell ref="I4:I5"/>
    <mergeCell ref="C4:H4"/>
    <mergeCell ref="B958:I958"/>
    <mergeCell ref="B1160:I1160"/>
    <mergeCell ref="B1000:I1000"/>
    <mergeCell ref="B113:I113"/>
    <mergeCell ref="B191:I191"/>
    <mergeCell ref="B255:H255"/>
    <mergeCell ref="G140:G141"/>
    <mergeCell ref="H140:H141"/>
    <mergeCell ref="B168:H168"/>
    <mergeCell ref="B160:H160"/>
    <mergeCell ref="B118:B119"/>
    <mergeCell ref="E140:E141"/>
    <mergeCell ref="F140:F141"/>
    <mergeCell ref="B140:B141"/>
    <mergeCell ref="D140:D141"/>
    <mergeCell ref="B150:I150"/>
    <mergeCell ref="B1011:I1011"/>
    <mergeCell ref="B1016:I1016"/>
    <mergeCell ref="B1053:I1053"/>
    <mergeCell ref="B1090:I1090"/>
    <mergeCell ref="B1095:I1095"/>
    <mergeCell ref="B539:I539"/>
    <mergeCell ref="B565:H565"/>
    <mergeCell ref="B827:H827"/>
    <mergeCell ref="B782:H782"/>
    <mergeCell ref="B588:H588"/>
    <mergeCell ref="I1184:I1185"/>
    <mergeCell ref="B517:H517"/>
    <mergeCell ref="B522:H522"/>
    <mergeCell ref="B241:I241"/>
    <mergeCell ref="B248:I248"/>
    <mergeCell ref="B334:I334"/>
    <mergeCell ref="B348:H348"/>
    <mergeCell ref="B311:I311"/>
    <mergeCell ref="B322:I322"/>
    <mergeCell ref="B258:H258"/>
    <mergeCell ref="B267:I267"/>
    <mergeCell ref="B299:I299"/>
    <mergeCell ref="B344:H344"/>
    <mergeCell ref="B1182:H1182"/>
    <mergeCell ref="B1169:I1169"/>
    <mergeCell ref="B545:H545"/>
  </mergeCells>
  <phoneticPr fontId="0" type="noConversion"/>
  <pageMargins left="0.51181102362204722" right="0.19685039370078741" top="0.27559055118110237" bottom="0.27" header="0.51181102362204722" footer="0.3937007874015748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Лист2</vt:lpstr>
      <vt:lpstr>Лист3</vt:lpstr>
      <vt:lpstr>Лист3!_Par406</vt:lpstr>
      <vt:lpstr>Лист3!_Par515</vt:lpstr>
      <vt:lpstr>Лист3!_Par551</vt:lpstr>
      <vt:lpstr>Лист3!_Par558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2015-03-02T12:12:02Z</cp:lastPrinted>
  <dcterms:created xsi:type="dcterms:W3CDTF">1996-10-08T23:32:33Z</dcterms:created>
  <dcterms:modified xsi:type="dcterms:W3CDTF">2015-03-11T09:56:22Z</dcterms:modified>
</cp:coreProperties>
</file>