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80" windowWidth="15480" windowHeight="9740"/>
  </bookViews>
  <sheets>
    <sheet name="Лист3" sheetId="3" r:id="rId1"/>
    <sheet name="Отчет о совместимости" sheetId="4" r:id="rId2"/>
  </sheets>
  <calcPr calcId="125725"/>
</workbook>
</file>

<file path=xl/calcChain.xml><?xml version="1.0" encoding="utf-8"?>
<calcChain xmlns="http://schemas.openxmlformats.org/spreadsheetml/2006/main">
  <c r="N514" i="3"/>
  <c r="I417"/>
  <c r="L417"/>
  <c r="K417"/>
  <c r="J417"/>
  <c r="M417"/>
  <c r="N417"/>
  <c r="N418"/>
  <c r="K418"/>
  <c r="J418"/>
  <c r="I418"/>
  <c r="P452"/>
  <c r="I389"/>
  <c r="J389"/>
  <c r="K389"/>
  <c r="L389"/>
  <c r="H391"/>
  <c r="E391" s="1"/>
  <c r="E392"/>
  <c r="H392"/>
  <c r="H393"/>
  <c r="E393" s="1"/>
  <c r="E394"/>
  <c r="H394"/>
  <c r="H395"/>
  <c r="E395" s="1"/>
  <c r="O472"/>
  <c r="P472"/>
  <c r="P475"/>
  <c r="O51"/>
  <c r="P51"/>
  <c r="P40" s="1"/>
  <c r="P41"/>
  <c r="P42"/>
  <c r="N68"/>
  <c r="O68"/>
  <c r="P68"/>
  <c r="N436"/>
  <c r="O436"/>
  <c r="P436"/>
  <c r="N434"/>
  <c r="O434"/>
  <c r="P434"/>
  <c r="N431"/>
  <c r="O431"/>
  <c r="P431"/>
  <c r="N428"/>
  <c r="O428"/>
  <c r="P428"/>
  <c r="L426"/>
  <c r="M426"/>
  <c r="N426"/>
  <c r="O426"/>
  <c r="P426"/>
  <c r="N424"/>
  <c r="O424"/>
  <c r="P424"/>
  <c r="N422"/>
  <c r="O422"/>
  <c r="P422"/>
  <c r="O63"/>
  <c r="P63"/>
  <c r="P419"/>
  <c r="P511"/>
  <c r="O457"/>
  <c r="O452"/>
  <c r="O197"/>
  <c r="P197"/>
  <c r="P195"/>
  <c r="N90"/>
  <c r="O90"/>
  <c r="P90"/>
  <c r="N88"/>
  <c r="O88"/>
  <c r="P88"/>
  <c r="O292"/>
  <c r="O64" s="1"/>
  <c r="P292"/>
  <c r="P64" s="1"/>
  <c r="P60" l="1"/>
  <c r="P62"/>
  <c r="P59"/>
  <c r="P416"/>
  <c r="P61"/>
  <c r="H524"/>
  <c r="P516"/>
  <c r="P14" s="1"/>
  <c r="P514"/>
  <c r="P15"/>
  <c r="P75"/>
  <c r="N92"/>
  <c r="N462"/>
  <c r="N460"/>
  <c r="N457"/>
  <c r="N452"/>
  <c r="N450"/>
  <c r="O516"/>
  <c r="O475"/>
  <c r="N475"/>
  <c r="O511"/>
  <c r="N511"/>
  <c r="M450"/>
  <c r="P58" l="1"/>
  <c r="P12" s="1"/>
  <c r="M292"/>
  <c r="M199"/>
  <c r="I528"/>
  <c r="J528"/>
  <c r="K528"/>
  <c r="L528"/>
  <c r="M528"/>
  <c r="N528"/>
  <c r="O528"/>
  <c r="H508" l="1"/>
  <c r="E508" s="1"/>
  <c r="M63"/>
  <c r="H86"/>
  <c r="H87"/>
  <c r="H81"/>
  <c r="H80" s="1"/>
  <c r="H82"/>
  <c r="H76"/>
  <c r="H77"/>
  <c r="K180"/>
  <c r="I180"/>
  <c r="N51"/>
  <c r="O41"/>
  <c r="M80"/>
  <c r="H85" l="1"/>
  <c r="H75"/>
  <c r="N187"/>
  <c r="O187"/>
  <c r="M193"/>
  <c r="N193"/>
  <c r="O193"/>
  <c r="N195"/>
  <c r="O195"/>
  <c r="O419"/>
  <c r="O61" s="1"/>
  <c r="E458"/>
  <c r="E454"/>
  <c r="E453"/>
  <c r="O59"/>
  <c r="M383"/>
  <c r="H94"/>
  <c r="E94" s="1"/>
  <c r="H93"/>
  <c r="H72"/>
  <c r="H71"/>
  <c r="N70"/>
  <c r="O70"/>
  <c r="O62" s="1"/>
  <c r="M440"/>
  <c r="H441"/>
  <c r="E441" s="1"/>
  <c r="H442"/>
  <c r="H530"/>
  <c r="H529"/>
  <c r="I516"/>
  <c r="J516"/>
  <c r="K516"/>
  <c r="L516"/>
  <c r="M516"/>
  <c r="E528"/>
  <c r="E529"/>
  <c r="E530"/>
  <c r="H457" l="1"/>
  <c r="E459"/>
  <c r="E457" s="1"/>
  <c r="H528"/>
  <c r="H92"/>
  <c r="E93"/>
  <c r="E92" s="1"/>
  <c r="H440"/>
  <c r="O416"/>
  <c r="E442"/>
  <c r="E440" s="1"/>
  <c r="O60"/>
  <c r="O14" s="1"/>
  <c r="O15"/>
  <c r="K95"/>
  <c r="H84"/>
  <c r="O58" l="1"/>
  <c r="O12" s="1"/>
  <c r="H410"/>
  <c r="H411"/>
  <c r="I124"/>
  <c r="J124"/>
  <c r="K124"/>
  <c r="H418"/>
  <c r="H417"/>
  <c r="I412"/>
  <c r="J412"/>
  <c r="K412"/>
  <c r="L412"/>
  <c r="M412"/>
  <c r="N412"/>
  <c r="H413"/>
  <c r="H414"/>
  <c r="J180"/>
  <c r="H180" s="1"/>
  <c r="I197"/>
  <c r="J197"/>
  <c r="K197"/>
  <c r="L197"/>
  <c r="M197"/>
  <c r="N197"/>
  <c r="H198"/>
  <c r="H197" s="1"/>
  <c r="H124" l="1"/>
  <c r="E198"/>
  <c r="E197" s="1"/>
  <c r="H412"/>
  <c r="H409"/>
  <c r="H372"/>
  <c r="H371"/>
  <c r="H370"/>
  <c r="E370" s="1"/>
  <c r="H369"/>
  <c r="E369" s="1"/>
  <c r="M368"/>
  <c r="I368"/>
  <c r="H367"/>
  <c r="E367" s="1"/>
  <c r="H366"/>
  <c r="E366" s="1"/>
  <c r="H365"/>
  <c r="E365" s="1"/>
  <c r="H364"/>
  <c r="E364" s="1"/>
  <c r="H363"/>
  <c r="H362"/>
  <c r="H361"/>
  <c r="E361" s="1"/>
  <c r="H360"/>
  <c r="E360" s="1"/>
  <c r="H359"/>
  <c r="E359" s="1"/>
  <c r="H358"/>
  <c r="E358" s="1"/>
  <c r="H357"/>
  <c r="E357" s="1"/>
  <c r="H356"/>
  <c r="E356" s="1"/>
  <c r="H355"/>
  <c r="E355" s="1"/>
  <c r="H354"/>
  <c r="E354" s="1"/>
  <c r="H353"/>
  <c r="E353" s="1"/>
  <c r="H352"/>
  <c r="E352" s="1"/>
  <c r="H351"/>
  <c r="E351" s="1"/>
  <c r="H350"/>
  <c r="E350" s="1"/>
  <c r="M349"/>
  <c r="L349"/>
  <c r="H349" s="1"/>
  <c r="J349"/>
  <c r="I349"/>
  <c r="H334"/>
  <c r="E334" s="1"/>
  <c r="M333"/>
  <c r="L333"/>
  <c r="K333"/>
  <c r="J333"/>
  <c r="I333"/>
  <c r="H322"/>
  <c r="J321" s="1"/>
  <c r="H321" s="1"/>
  <c r="E321" s="1"/>
  <c r="H318"/>
  <c r="E318" s="1"/>
  <c r="H317"/>
  <c r="E317" s="1"/>
  <c r="E314"/>
  <c r="E313"/>
  <c r="H308"/>
  <c r="E308" s="1"/>
  <c r="I307"/>
  <c r="H307" s="1"/>
  <c r="E307" s="1"/>
  <c r="H306"/>
  <c r="E306" s="1"/>
  <c r="H305"/>
  <c r="E305" s="1"/>
  <c r="H304"/>
  <c r="E304" s="1"/>
  <c r="M303"/>
  <c r="L303"/>
  <c r="K303"/>
  <c r="J303"/>
  <c r="I303"/>
  <c r="H302"/>
  <c r="E302" s="1"/>
  <c r="M301"/>
  <c r="L301"/>
  <c r="K301"/>
  <c r="J301"/>
  <c r="I301"/>
  <c r="H300"/>
  <c r="E300" s="1"/>
  <c r="M299"/>
  <c r="L299"/>
  <c r="K299"/>
  <c r="J299"/>
  <c r="I299"/>
  <c r="H298"/>
  <c r="E298" s="1"/>
  <c r="M297"/>
  <c r="L297"/>
  <c r="K297"/>
  <c r="J297"/>
  <c r="I297"/>
  <c r="H296"/>
  <c r="E296" s="1"/>
  <c r="M295"/>
  <c r="L295"/>
  <c r="K295"/>
  <c r="J295"/>
  <c r="I295"/>
  <c r="H294"/>
  <c r="E294" s="1"/>
  <c r="M293"/>
  <c r="L293"/>
  <c r="K293"/>
  <c r="J293"/>
  <c r="I293"/>
  <c r="H275"/>
  <c r="E275" s="1"/>
  <c r="M274"/>
  <c r="L274"/>
  <c r="K274"/>
  <c r="J274"/>
  <c r="I274"/>
  <c r="H273"/>
  <c r="E273" s="1"/>
  <c r="M272"/>
  <c r="L272"/>
  <c r="K272"/>
  <c r="J272"/>
  <c r="I272"/>
  <c r="H271"/>
  <c r="E271" s="1"/>
  <c r="M270"/>
  <c r="L270"/>
  <c r="K270"/>
  <c r="J270"/>
  <c r="I270"/>
  <c r="H269"/>
  <c r="E269" s="1"/>
  <c r="M268"/>
  <c r="L268"/>
  <c r="K268"/>
  <c r="J268"/>
  <c r="I268"/>
  <c r="H267"/>
  <c r="E267" s="1"/>
  <c r="M266"/>
  <c r="L266"/>
  <c r="K266"/>
  <c r="J266"/>
  <c r="I266"/>
  <c r="H265"/>
  <c r="E265" s="1"/>
  <c r="M264"/>
  <c r="L264"/>
  <c r="K264"/>
  <c r="J264"/>
  <c r="I264"/>
  <c r="H263"/>
  <c r="E263"/>
  <c r="H262"/>
  <c r="E262"/>
  <c r="H261"/>
  <c r="E261" s="1"/>
  <c r="I260"/>
  <c r="H260" s="1"/>
  <c r="E260" s="1"/>
  <c r="H259"/>
  <c r="E259" s="1"/>
  <c r="I258"/>
  <c r="H258" s="1"/>
  <c r="E258" s="1"/>
  <c r="H257"/>
  <c r="E257" s="1"/>
  <c r="I256"/>
  <c r="H256" s="1"/>
  <c r="E256" s="1"/>
  <c r="H255"/>
  <c r="E255" s="1"/>
  <c r="I254"/>
  <c r="H209"/>
  <c r="E209" s="1"/>
  <c r="H208"/>
  <c r="E208" s="1"/>
  <c r="H207"/>
  <c r="E207" s="1"/>
  <c r="H206"/>
  <c r="E206" s="1"/>
  <c r="H205"/>
  <c r="E205" s="1"/>
  <c r="I204"/>
  <c r="H204" s="1"/>
  <c r="E204" s="1"/>
  <c r="H196"/>
  <c r="E196" s="1"/>
  <c r="M195"/>
  <c r="L195"/>
  <c r="K195"/>
  <c r="J195"/>
  <c r="I195"/>
  <c r="H194"/>
  <c r="E194" s="1"/>
  <c r="L193"/>
  <c r="K193"/>
  <c r="J193"/>
  <c r="I193"/>
  <c r="H188"/>
  <c r="E188" s="1"/>
  <c r="E187" s="1"/>
  <c r="M187"/>
  <c r="L187"/>
  <c r="K187"/>
  <c r="J187"/>
  <c r="I187"/>
  <c r="H173"/>
  <c r="E173" s="1"/>
  <c r="H172"/>
  <c r="E172" s="1"/>
  <c r="H171"/>
  <c r="E171" s="1"/>
  <c r="H170"/>
  <c r="E170" s="1"/>
  <c r="H169"/>
  <c r="E169" s="1"/>
  <c r="H168"/>
  <c r="E168" s="1"/>
  <c r="H167"/>
  <c r="E167" s="1"/>
  <c r="H166"/>
  <c r="E166" s="1"/>
  <c r="H165"/>
  <c r="E165" s="1"/>
  <c r="H164"/>
  <c r="E164" s="1"/>
  <c r="H163"/>
  <c r="E163" s="1"/>
  <c r="H162"/>
  <c r="E162" s="1"/>
  <c r="M161"/>
  <c r="L161"/>
  <c r="K161"/>
  <c r="J161"/>
  <c r="I161"/>
  <c r="H160"/>
  <c r="E160" s="1"/>
  <c r="E159" s="1"/>
  <c r="L159"/>
  <c r="K159"/>
  <c r="J159"/>
  <c r="I159"/>
  <c r="H150"/>
  <c r="E150" s="1"/>
  <c r="H149"/>
  <c r="E149" s="1"/>
  <c r="H146"/>
  <c r="H142"/>
  <c r="E142" s="1"/>
  <c r="I141"/>
  <c r="H141" s="1"/>
  <c r="E141" s="1"/>
  <c r="H138"/>
  <c r="E138" s="1"/>
  <c r="H137"/>
  <c r="E137" s="1"/>
  <c r="H126"/>
  <c r="E126" s="1"/>
  <c r="H125"/>
  <c r="E125" s="1"/>
  <c r="H119"/>
  <c r="H118" s="1"/>
  <c r="M118"/>
  <c r="L118"/>
  <c r="K118"/>
  <c r="J118"/>
  <c r="I118"/>
  <c r="H117"/>
  <c r="E117" s="1"/>
  <c r="E116" s="1"/>
  <c r="M116"/>
  <c r="L116"/>
  <c r="K116"/>
  <c r="J116"/>
  <c r="I116"/>
  <c r="H115"/>
  <c r="E115"/>
  <c r="H114"/>
  <c r="E114"/>
  <c r="H113"/>
  <c r="E113"/>
  <c r="H112"/>
  <c r="E112"/>
  <c r="H111"/>
  <c r="E111"/>
  <c r="M110"/>
  <c r="L110"/>
  <c r="K110"/>
  <c r="J110"/>
  <c r="I110"/>
  <c r="E110" s="1"/>
  <c r="H105"/>
  <c r="H104"/>
  <c r="H103"/>
  <c r="E103" s="1"/>
  <c r="M102"/>
  <c r="L102"/>
  <c r="K102"/>
  <c r="J102"/>
  <c r="I102"/>
  <c r="H101"/>
  <c r="E101" s="1"/>
  <c r="M100"/>
  <c r="L100"/>
  <c r="K100"/>
  <c r="J100"/>
  <c r="I100"/>
  <c r="E99"/>
  <c r="E98" s="1"/>
  <c r="I98"/>
  <c r="I95" s="1"/>
  <c r="H98"/>
  <c r="H97"/>
  <c r="E97" s="1"/>
  <c r="H96"/>
  <c r="E96" s="1"/>
  <c r="J95"/>
  <c r="H91"/>
  <c r="H90" s="1"/>
  <c r="E90" s="1"/>
  <c r="M90"/>
  <c r="L90"/>
  <c r="K90"/>
  <c r="J90"/>
  <c r="I90"/>
  <c r="H89"/>
  <c r="E89" s="1"/>
  <c r="M88"/>
  <c r="L88"/>
  <c r="K88"/>
  <c r="J88"/>
  <c r="I88"/>
  <c r="E87"/>
  <c r="E86"/>
  <c r="E85"/>
  <c r="E84"/>
  <c r="K83"/>
  <c r="J83"/>
  <c r="I83"/>
  <c r="E82"/>
  <c r="E81"/>
  <c r="E80"/>
  <c r="H79"/>
  <c r="E79" s="1"/>
  <c r="E78" s="1"/>
  <c r="K78"/>
  <c r="J78"/>
  <c r="I78"/>
  <c r="E77"/>
  <c r="E76"/>
  <c r="N75"/>
  <c r="E75"/>
  <c r="H74"/>
  <c r="E74" s="1"/>
  <c r="L73"/>
  <c r="E72"/>
  <c r="M70"/>
  <c r="L70"/>
  <c r="K70"/>
  <c r="J70"/>
  <c r="I70"/>
  <c r="H69"/>
  <c r="H68" s="1"/>
  <c r="E68" s="1"/>
  <c r="M68"/>
  <c r="L68"/>
  <c r="K68"/>
  <c r="J68"/>
  <c r="I68"/>
  <c r="L63"/>
  <c r="K63"/>
  <c r="J63"/>
  <c r="I63"/>
  <c r="L64" l="1"/>
  <c r="H95"/>
  <c r="H187"/>
  <c r="H195"/>
  <c r="E195" s="1"/>
  <c r="H110"/>
  <c r="H333"/>
  <c r="E333" s="1"/>
  <c r="I292"/>
  <c r="H301"/>
  <c r="E301" s="1"/>
  <c r="M62"/>
  <c r="H266"/>
  <c r="E266" s="1"/>
  <c r="H293"/>
  <c r="E293" s="1"/>
  <c r="E91"/>
  <c r="E119"/>
  <c r="E118" s="1"/>
  <c r="H100"/>
  <c r="E100" s="1"/>
  <c r="K292"/>
  <c r="K64" s="1"/>
  <c r="I199"/>
  <c r="H268"/>
  <c r="E268" s="1"/>
  <c r="J199"/>
  <c r="H270"/>
  <c r="E270" s="1"/>
  <c r="H73"/>
  <c r="E73" s="1"/>
  <c r="H78"/>
  <c r="H272"/>
  <c r="E272" s="1"/>
  <c r="H297"/>
  <c r="E297" s="1"/>
  <c r="H299"/>
  <c r="E299" s="1"/>
  <c r="H70"/>
  <c r="E70" s="1"/>
  <c r="H193"/>
  <c r="E193" s="1"/>
  <c r="H274"/>
  <c r="E274" s="1"/>
  <c r="J292"/>
  <c r="E71"/>
  <c r="E69"/>
  <c r="H83"/>
  <c r="E83" s="1"/>
  <c r="H159"/>
  <c r="H88"/>
  <c r="E88" s="1"/>
  <c r="H102"/>
  <c r="E102" s="1"/>
  <c r="H116"/>
  <c r="H254"/>
  <c r="E254" s="1"/>
  <c r="H264"/>
  <c r="E264" s="1"/>
  <c r="H295"/>
  <c r="E295" s="1"/>
  <c r="H303"/>
  <c r="E303" s="1"/>
  <c r="E322"/>
  <c r="H161"/>
  <c r="E161" s="1"/>
  <c r="H199" l="1"/>
  <c r="I64"/>
  <c r="H292"/>
  <c r="J64"/>
  <c r="H64" l="1"/>
  <c r="E22"/>
  <c r="H19"/>
  <c r="E19" s="1"/>
  <c r="H54"/>
  <c r="H55"/>
  <c r="H56"/>
  <c r="H52"/>
  <c r="H48"/>
  <c r="H49"/>
  <c r="E20"/>
  <c r="N19"/>
  <c r="N18"/>
  <c r="L525"/>
  <c r="E527"/>
  <c r="E526"/>
  <c r="H527"/>
  <c r="H526"/>
  <c r="H460"/>
  <c r="N59" l="1"/>
  <c r="H525"/>
  <c r="H41"/>
  <c r="N17"/>
  <c r="H51"/>
  <c r="E525"/>
  <c r="E501"/>
  <c r="H501"/>
  <c r="H491"/>
  <c r="E491" s="1"/>
  <c r="H492"/>
  <c r="E492" s="1"/>
  <c r="H494"/>
  <c r="E494" s="1"/>
  <c r="H495"/>
  <c r="E495" s="1"/>
  <c r="H483"/>
  <c r="E483" s="1"/>
  <c r="H484"/>
  <c r="E484" s="1"/>
  <c r="M409"/>
  <c r="N474"/>
  <c r="N472" s="1"/>
  <c r="N419"/>
  <c r="N61" s="1"/>
  <c r="N15" s="1"/>
  <c r="M462"/>
  <c r="L460"/>
  <c r="M457"/>
  <c r="N455"/>
  <c r="L455"/>
  <c r="M452"/>
  <c r="L450"/>
  <c r="K450"/>
  <c r="N416" l="1"/>
  <c r="E504"/>
  <c r="N60"/>
  <c r="L474"/>
  <c r="N397"/>
  <c r="N47"/>
  <c r="H47" s="1"/>
  <c r="N31"/>
  <c r="N29"/>
  <c r="N42"/>
  <c r="N41"/>
  <c r="N58" l="1"/>
  <c r="N14"/>
  <c r="N40"/>
  <c r="J419"/>
  <c r="I420"/>
  <c r="J420"/>
  <c r="K420"/>
  <c r="L420"/>
  <c r="M420"/>
  <c r="H489"/>
  <c r="E489" s="1"/>
  <c r="K488"/>
  <c r="H488" s="1"/>
  <c r="E488" s="1"/>
  <c r="H486"/>
  <c r="E486" s="1"/>
  <c r="K485"/>
  <c r="H485" s="1"/>
  <c r="E485" s="1"/>
  <c r="H482"/>
  <c r="E482" s="1"/>
  <c r="K481"/>
  <c r="H481" s="1"/>
  <c r="E481" s="1"/>
  <c r="H444"/>
  <c r="K443"/>
  <c r="H439"/>
  <c r="K438"/>
  <c r="H423"/>
  <c r="E423" s="1"/>
  <c r="N12" l="1"/>
  <c r="H522"/>
  <c r="H516" s="1"/>
  <c r="E522" l="1"/>
  <c r="E520" l="1"/>
  <c r="K464"/>
  <c r="J464"/>
  <c r="I464"/>
  <c r="I434"/>
  <c r="J434"/>
  <c r="K434"/>
  <c r="L434"/>
  <c r="M434"/>
  <c r="H435"/>
  <c r="H434" s="1"/>
  <c r="I436"/>
  <c r="J436"/>
  <c r="K436"/>
  <c r="L436"/>
  <c r="M436"/>
  <c r="H437"/>
  <c r="E437" s="1"/>
  <c r="E436" s="1"/>
  <c r="I426"/>
  <c r="J426"/>
  <c r="K426"/>
  <c r="I474"/>
  <c r="J474"/>
  <c r="K474"/>
  <c r="M474"/>
  <c r="M60" s="1"/>
  <c r="I386"/>
  <c r="I383" s="1"/>
  <c r="J386"/>
  <c r="J383" s="1"/>
  <c r="J62" s="1"/>
  <c r="K386"/>
  <c r="K383" s="1"/>
  <c r="K62" s="1"/>
  <c r="L386"/>
  <c r="L383" s="1"/>
  <c r="L62" s="1"/>
  <c r="M386"/>
  <c r="H387"/>
  <c r="H63" s="1"/>
  <c r="H388"/>
  <c r="E388" s="1"/>
  <c r="I45"/>
  <c r="J45"/>
  <c r="K45"/>
  <c r="L45"/>
  <c r="M45"/>
  <c r="I51"/>
  <c r="J51"/>
  <c r="K51"/>
  <c r="I406"/>
  <c r="J406"/>
  <c r="K406"/>
  <c r="L406"/>
  <c r="M406"/>
  <c r="H407"/>
  <c r="E407" s="1"/>
  <c r="H408"/>
  <c r="I403"/>
  <c r="J403"/>
  <c r="K403"/>
  <c r="L403"/>
  <c r="M403"/>
  <c r="H404"/>
  <c r="E404" s="1"/>
  <c r="H405"/>
  <c r="E405" s="1"/>
  <c r="I479"/>
  <c r="J479"/>
  <c r="K479"/>
  <c r="L479"/>
  <c r="M479"/>
  <c r="H480"/>
  <c r="E480" s="1"/>
  <c r="H478"/>
  <c r="J477"/>
  <c r="K477"/>
  <c r="L477"/>
  <c r="M477"/>
  <c r="I477"/>
  <c r="I419"/>
  <c r="I61" s="1"/>
  <c r="K419"/>
  <c r="K61" s="1"/>
  <c r="K15" s="1"/>
  <c r="L419"/>
  <c r="L61" s="1"/>
  <c r="L15" s="1"/>
  <c r="M419"/>
  <c r="M61" s="1"/>
  <c r="M15" s="1"/>
  <c r="H449"/>
  <c r="E449" s="1"/>
  <c r="J448"/>
  <c r="K448"/>
  <c r="L448"/>
  <c r="M448"/>
  <c r="I448"/>
  <c r="J431"/>
  <c r="K431"/>
  <c r="L431"/>
  <c r="M431"/>
  <c r="I431"/>
  <c r="H429"/>
  <c r="H430"/>
  <c r="E430" s="1"/>
  <c r="J428"/>
  <c r="K428"/>
  <c r="L428"/>
  <c r="M428"/>
  <c r="I428"/>
  <c r="J424"/>
  <c r="K424"/>
  <c r="L424"/>
  <c r="M424"/>
  <c r="I424"/>
  <c r="H425"/>
  <c r="J422"/>
  <c r="L422"/>
  <c r="M422"/>
  <c r="I422"/>
  <c r="I401"/>
  <c r="J401"/>
  <c r="K401"/>
  <c r="L401"/>
  <c r="M401"/>
  <c r="H402"/>
  <c r="H401" s="1"/>
  <c r="E401" s="1"/>
  <c r="J37"/>
  <c r="J36" s="1"/>
  <c r="K37"/>
  <c r="K36" s="1"/>
  <c r="L37"/>
  <c r="L36" s="1"/>
  <c r="M37"/>
  <c r="M36" s="1"/>
  <c r="I37"/>
  <c r="I36" s="1"/>
  <c r="J34"/>
  <c r="J33" s="1"/>
  <c r="K34"/>
  <c r="K33" s="1"/>
  <c r="L34"/>
  <c r="L33" s="1"/>
  <c r="M34"/>
  <c r="M33" s="1"/>
  <c r="I34"/>
  <c r="I33" s="1"/>
  <c r="H35"/>
  <c r="E35" s="1"/>
  <c r="H433"/>
  <c r="E433" s="1"/>
  <c r="E413"/>
  <c r="E414"/>
  <c r="I511"/>
  <c r="E511" s="1"/>
  <c r="I398"/>
  <c r="J398"/>
  <c r="K398"/>
  <c r="L398"/>
  <c r="I399"/>
  <c r="J399"/>
  <c r="K399"/>
  <c r="L399"/>
  <c r="L60" s="1"/>
  <c r="E512"/>
  <c r="J511"/>
  <c r="K511"/>
  <c r="L511"/>
  <c r="M511"/>
  <c r="H512"/>
  <c r="I475"/>
  <c r="J475"/>
  <c r="K475"/>
  <c r="L475"/>
  <c r="M475"/>
  <c r="H476"/>
  <c r="H475" s="1"/>
  <c r="E475" s="1"/>
  <c r="H432"/>
  <c r="E432" s="1"/>
  <c r="I466"/>
  <c r="H466" s="1"/>
  <c r="H18"/>
  <c r="E18" s="1"/>
  <c r="I473"/>
  <c r="J473"/>
  <c r="K473"/>
  <c r="L473"/>
  <c r="M473"/>
  <c r="M59" s="1"/>
  <c r="I42"/>
  <c r="J42"/>
  <c r="K42"/>
  <c r="L42"/>
  <c r="I41"/>
  <c r="J41"/>
  <c r="K41"/>
  <c r="L41"/>
  <c r="M41"/>
  <c r="E54"/>
  <c r="H374"/>
  <c r="H373"/>
  <c r="E373" s="1"/>
  <c r="H465"/>
  <c r="E465" s="1"/>
  <c r="H467"/>
  <c r="E467" s="1"/>
  <c r="E466" s="1"/>
  <c r="H427"/>
  <c r="H375"/>
  <c r="H376"/>
  <c r="J61"/>
  <c r="J15" s="1"/>
  <c r="I31"/>
  <c r="K31"/>
  <c r="L31"/>
  <c r="M31"/>
  <c r="I19"/>
  <c r="J19"/>
  <c r="K19"/>
  <c r="L19"/>
  <c r="M19"/>
  <c r="M17" s="1"/>
  <c r="I18"/>
  <c r="J18"/>
  <c r="K18"/>
  <c r="L18"/>
  <c r="M18"/>
  <c r="I17"/>
  <c r="J17"/>
  <c r="K17"/>
  <c r="L17"/>
  <c r="H38"/>
  <c r="H37" s="1"/>
  <c r="E460"/>
  <c r="E451"/>
  <c r="E444"/>
  <c r="E439"/>
  <c r="H421"/>
  <c r="E450"/>
  <c r="H443"/>
  <c r="H438"/>
  <c r="E438" s="1"/>
  <c r="E409"/>
  <c r="E412"/>
  <c r="E402" l="1"/>
  <c r="H511"/>
  <c r="H474"/>
  <c r="H386"/>
  <c r="E386" s="1"/>
  <c r="L14"/>
  <c r="M14"/>
  <c r="I15"/>
  <c r="E443"/>
  <c r="H420"/>
  <c r="E427"/>
  <c r="E418"/>
  <c r="H399"/>
  <c r="E387"/>
  <c r="H398"/>
  <c r="E398" s="1"/>
  <c r="K40"/>
  <c r="I62"/>
  <c r="H383"/>
  <c r="E383" s="1"/>
  <c r="E374"/>
  <c r="H368"/>
  <c r="H17"/>
  <c r="E17" s="1"/>
  <c r="I40"/>
  <c r="J40"/>
  <c r="H403"/>
  <c r="E403" s="1"/>
  <c r="L397"/>
  <c r="J59"/>
  <c r="K397"/>
  <c r="E46"/>
  <c r="E476"/>
  <c r="I397"/>
  <c r="J397"/>
  <c r="K29"/>
  <c r="L29"/>
  <c r="I472"/>
  <c r="H448"/>
  <c r="E448" s="1"/>
  <c r="H419"/>
  <c r="E419" s="1"/>
  <c r="E425"/>
  <c r="H422"/>
  <c r="E422" s="1"/>
  <c r="J29"/>
  <c r="I29"/>
  <c r="H424"/>
  <c r="E424" s="1"/>
  <c r="H428"/>
  <c r="E429"/>
  <c r="E428" s="1"/>
  <c r="J60"/>
  <c r="J14" s="1"/>
  <c r="H34"/>
  <c r="H33" s="1"/>
  <c r="E33" s="1"/>
  <c r="J416"/>
  <c r="K416"/>
  <c r="E435"/>
  <c r="E434" s="1"/>
  <c r="H431"/>
  <c r="M416"/>
  <c r="H464"/>
  <c r="E464" s="1"/>
  <c r="H436"/>
  <c r="K59"/>
  <c r="I416"/>
  <c r="L416"/>
  <c r="M397"/>
  <c r="H426"/>
  <c r="E426" s="1"/>
  <c r="E38"/>
  <c r="M29"/>
  <c r="M472"/>
  <c r="J472"/>
  <c r="L472"/>
  <c r="K472"/>
  <c r="H31"/>
  <c r="L59"/>
  <c r="H406"/>
  <c r="E406" s="1"/>
  <c r="H36"/>
  <c r="E36" s="1"/>
  <c r="E37"/>
  <c r="E431"/>
  <c r="E408"/>
  <c r="H477"/>
  <c r="E478" s="1"/>
  <c r="H479"/>
  <c r="E479" s="1"/>
  <c r="E45"/>
  <c r="E524"/>
  <c r="H416" l="1"/>
  <c r="E399"/>
  <c r="H60"/>
  <c r="H14" s="1"/>
  <c r="H59"/>
  <c r="H397"/>
  <c r="E397" s="1"/>
  <c r="E514"/>
  <c r="H472"/>
  <c r="E472" s="1"/>
  <c r="E474"/>
  <c r="K60"/>
  <c r="K14" s="1"/>
  <c r="H61"/>
  <c r="I60"/>
  <c r="I14" s="1"/>
  <c r="H29"/>
  <c r="E417"/>
  <c r="E416" s="1"/>
  <c r="E34"/>
  <c r="J58"/>
  <c r="E477"/>
  <c r="I58" l="1"/>
  <c r="K58"/>
  <c r="M58"/>
  <c r="H58"/>
  <c r="L58" l="1"/>
  <c r="H15" l="1"/>
  <c r="I59"/>
  <c r="N520"/>
  <c r="O520"/>
  <c r="O514"/>
  <c r="N515"/>
  <c r="N13" s="1"/>
  <c r="J515"/>
  <c r="J13" s="1"/>
  <c r="J520"/>
  <c r="J514"/>
  <c r="J12" s="1"/>
  <c r="L515"/>
  <c r="L13"/>
  <c r="I520"/>
  <c r="I514"/>
  <c r="K515"/>
  <c r="K13" s="1"/>
  <c r="K520"/>
  <c r="K514"/>
  <c r="K12" s="1"/>
  <c r="M520"/>
  <c r="M514"/>
  <c r="M12" s="1"/>
  <c r="H521"/>
  <c r="H515" s="1"/>
  <c r="H13" s="1"/>
  <c r="L520"/>
  <c r="L514"/>
  <c r="L12"/>
  <c r="I515"/>
  <c r="I13"/>
  <c r="P515"/>
  <c r="P13" s="1"/>
  <c r="O515"/>
  <c r="O13"/>
  <c r="M515"/>
  <c r="M13"/>
  <c r="H520" l="1"/>
  <c r="H514" s="1"/>
  <c r="H12" s="1"/>
  <c r="I12"/>
</calcChain>
</file>

<file path=xl/sharedStrings.xml><?xml version="1.0" encoding="utf-8"?>
<sst xmlns="http://schemas.openxmlformats.org/spreadsheetml/2006/main" count="971" uniqueCount="316">
  <si>
    <t>№ строки</t>
  </si>
  <si>
    <t xml:space="preserve">Наименование объекта капитального   строительства/ Источники расходов на финансирова-ние объекта капитального   строительства
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</si>
  <si>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</si>
  <si>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</si>
  <si>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</si>
  <si>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</si>
  <si>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</si>
  <si>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</si>
  <si>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</si>
  <si>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</si>
  <si>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</si>
  <si>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</si>
  <si>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</si>
  <si>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</si>
  <si>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</si>
  <si>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</si>
  <si>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</si>
  <si>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</si>
  <si>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</si>
  <si>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</si>
  <si>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</si>
  <si>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Бюджетные инвестиции в объекты капитального строительства, всего, в том числе</t>
  </si>
  <si>
    <t>Строительство водонапорной башни с пунктом очистки воды, с разводящими сетями водоснабжения в д. Катарач</t>
  </si>
  <si>
    <t>Строительство водонапорной башни с пунктом очистки воды, с разводящими сетями водоснабжения в д. Пылаева</t>
  </si>
  <si>
    <t>ул. Свердловская (750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</si>
  <si>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</si>
  <si>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</si>
  <si>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</si>
  <si>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</si>
  <si>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</si>
  <si>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</si>
  <si>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</si>
  <si>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</si>
  <si>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</si>
  <si>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Трифоново, колодец у котельной до надземной телотрассы ( 32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</si>
  <si>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</si>
  <si>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</si>
  <si>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</si>
  <si>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</si>
  <si>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</si>
  <si>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>Строительство подводящих сетей теплоснабжения к газовым блочным котельным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</si>
  <si>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</si>
  <si>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</si>
  <si>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</si>
  <si>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</si>
  <si>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</si>
  <si>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</si>
  <si>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</si>
  <si>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</si>
  <si>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</si>
  <si>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</si>
  <si>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</si>
  <si>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</si>
  <si>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</si>
  <si>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</si>
  <si>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</si>
  <si>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пер. Речной, д. 10 (52 м)</t>
  </si>
  <si>
    <t>пер. Южный,1 - ул. Горького (70 м)</t>
  </si>
  <si>
    <t>ул. П. Морозова (300 м)</t>
  </si>
  <si>
    <t>пер. Новый, 2-14 до ОСШ (300 м)</t>
  </si>
  <si>
    <t>ул. Машиностроителей (375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</si>
  <si>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</si>
  <si>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</si>
  <si>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</si>
  <si>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</si>
  <si>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</si>
  <si>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</si>
  <si>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</si>
  <si>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</si>
  <si>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</si>
  <si>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</si>
  <si>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</si>
  <si>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</si>
  <si>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</si>
  <si>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</si>
  <si>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</si>
  <si>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</si>
  <si>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</si>
  <si>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</si>
  <si>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</si>
  <si>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</si>
  <si>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</si>
  <si>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</si>
  <si>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</si>
  <si>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</si>
  <si>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</si>
  <si>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</si>
  <si>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</si>
  <si>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</si>
  <si>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</si>
  <si>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</si>
  <si>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</si>
  <si>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</si>
  <si>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</si>
  <si>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</si>
  <si>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</si>
  <si>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</si>
  <si>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</si>
  <si>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</si>
  <si>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</si>
  <si>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</si>
  <si>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</si>
  <si>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</si>
  <si>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</si>
  <si>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>Полигоны твердых бытовых отходов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</si>
  <si>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</si>
  <si>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</si>
  <si>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</si>
  <si>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</si>
  <si>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</si>
  <si>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Доработка проектно-сметной документации на строительство 4-х квартирных жилых домов в р.п. Пышма, ул. Кирова с получением заключений на достоверность сметной документации и эффективность проекта</t>
  </si>
  <si>
    <t xml:space="preserve">Строительство 4-х квартирного жилого дома, р.п. Пышма, ул. Кирова, 45         </t>
  </si>
  <si>
    <t xml:space="preserve">Строительство 4-х квартирного жилого дома, р.п. Пышма, ул. Кирова, 47         </t>
  </si>
  <si>
    <t xml:space="preserve">Строительство 4-х квартирного жилого дома, р.п. Пышма, ул. Кирова, 49         </t>
  </si>
  <si>
    <t>ВСЕГО по направлению капитальные вложения, в том числе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</si>
  <si>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</si>
  <si>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</si>
  <si>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</si>
  <si>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</si>
  <si>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</si>
  <si>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Обеспечение инженерной инфраструктурой земельных участков, предназначенных для жилищного строительства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</si>
  <si>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</si>
  <si>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</si>
  <si>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</si>
  <si>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</si>
  <si>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</si>
  <si>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</si>
  <si>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</si>
  <si>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</si>
  <si>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</si>
  <si>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</si>
  <si>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</si>
  <si>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</si>
  <si>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</si>
  <si>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</si>
  <si>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t>Свердловская область,  р.п. Пышма</t>
  </si>
  <si>
    <t>Свердловская область,  Пышминский район, д. Катарач</t>
  </si>
  <si>
    <t>Свердловская область, Пышминский район, д. Пылаева</t>
  </si>
  <si>
    <t>Свердловская область,  Пышминский район, с. Чупино</t>
  </si>
  <si>
    <t>Свердловская область,  Пышминский район, с. Печеркино</t>
  </si>
  <si>
    <t>Свердловская область,  Пышминский район, с. Черемыш</t>
  </si>
  <si>
    <t>Свердловская область,  Пышминский район, с. Трифоново</t>
  </si>
  <si>
    <t>Свердловская область,  Пышминский район, с. Чернышово</t>
  </si>
  <si>
    <t>Свердловская область,  Пышминский район, с. Боровлянское</t>
  </si>
  <si>
    <t>Свердловская область,  Пышминский район, д. Родина</t>
  </si>
  <si>
    <t>Свердловская область,  Пышминский район, с. Тупицыно</t>
  </si>
  <si>
    <t>Свердловская область,  Пышминский район, д. Комарова</t>
  </si>
  <si>
    <t>Свердловская область,  Пышминский район, с. Четкарино</t>
  </si>
  <si>
    <t>Свердловская область, Пышминский район, с. Трифоново</t>
  </si>
  <si>
    <t>Свердловская область, Пышминский район, д. Юдина</t>
  </si>
  <si>
    <t>Свердловская область, Пышминский район, с. Чернышово</t>
  </si>
  <si>
    <t>Свердловская область, Пышминский район, с. Тимохинское</t>
  </si>
  <si>
    <t>Свердловская область, Пышминский район, д. Мартынова</t>
  </si>
  <si>
    <t>Свердловская область, Пышминский район, с. Четкарино</t>
  </si>
  <si>
    <t>Свердловская область, Пышминский район, с. Тупицыно</t>
  </si>
  <si>
    <t>Свердловская область, Пышминский район, пос. Первомайский</t>
  </si>
  <si>
    <t>Свердловская область, Пышминский район, с. Юрмытское</t>
  </si>
  <si>
    <t>Свердловская область, Пышминский район, д. Смирнова</t>
  </si>
  <si>
    <t>Свердловская область, Пышминский район, с. Боровлянское</t>
  </si>
  <si>
    <t>Свердловская область, Пышминский район, д. Комарова</t>
  </si>
  <si>
    <t>Свердловская область, Пышминский район, д. Родина</t>
  </si>
  <si>
    <t>Свердловская область, Пышминский район, с. Черемыш</t>
  </si>
  <si>
    <t>Свердловская область, Пышминский район, д. Заречная</t>
  </si>
  <si>
    <t>Свердловская область, Пышминский район, с. Печеркино</t>
  </si>
  <si>
    <t>Свердловская область,  Пышминский район, п. Первомайский</t>
  </si>
  <si>
    <t>Свердловская область,  Пышминский район, с. Тимохинкое</t>
  </si>
  <si>
    <t>Свердловская область, Пышминский район, п. Первомайский</t>
  </si>
  <si>
    <t>Свердловская область, Пышминский район, д. Савина</t>
  </si>
  <si>
    <t>Свердловская область, Пышминский район</t>
  </si>
  <si>
    <t>Свердловская область, Пышминский район, с. Четкарино, д. Комарова, д. Русакова, д. Родина</t>
  </si>
  <si>
    <t>Строительство ГТС с.Четкарино</t>
  </si>
  <si>
    <t>Разработка проектно-сметной документации на строительство ГТС с.Четкарино</t>
  </si>
  <si>
    <t>Приобретение жилых помещений для переселения граждан из ветхого жилья (791 м², 500 м², 600 м², 700 м², 800 м² соответственно)</t>
  </si>
  <si>
    <t>с.Трифоново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</si>
  <si>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</si>
  <si>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</si>
  <si>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</si>
  <si>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Бюджетные инвестиции в объекты капитального строительства коммунального хозяйства, всего, в том числе</t>
  </si>
  <si>
    <t xml:space="preserve">Формирование жилищного фонда для переселения граждан из аварийного и ветхого жилья </t>
  </si>
  <si>
    <t>Проведение государственной экспертизы проектной документации "Уличные газопроводы в с.Чернышово,  по ул.Кирова,ул.Комсомольская и пер.Речной</t>
  </si>
  <si>
    <t>Свердловская область, Пышминский район,с.Чернышово</t>
  </si>
  <si>
    <t>Свердловская область ,р.п.Пышма, Пышминский район,с.Трифоново</t>
  </si>
  <si>
    <t>Строительство линий электропередач на вновь застраеваемой улице в д. Савина 1200 м.п.</t>
  </si>
  <si>
    <t xml:space="preserve">местный бюджет           </t>
  </si>
  <si>
    <t xml:space="preserve">областной бюджет         </t>
  </si>
  <si>
    <t>участок теплосети от котельной Райпо (пер.Речной,14-пер.Речной,6) (149м)</t>
  </si>
  <si>
    <t>участок тепловых сетей от котельной ул.Заводская,3а до ул.Заводская (участок от ул.Комсомольская, д.15 до ул.Заводская,д.13а) (78 м)</t>
  </si>
  <si>
    <t>участок тепловых сетей надземных от ул.Строителей (участок от ул.Строителей,3 -до перехода через дорогу с пер.Больничный, 11)(160м)</t>
  </si>
  <si>
    <t>участок теплосети с.Тимохинское,пер.Молодежный,д.5,7 (127м)</t>
  </si>
  <si>
    <t>участок водопровода,ул.Ленина,2-ул.Сибирский тракт,2-6 (136 м)</t>
  </si>
  <si>
    <t>участок водопровода, ул.Гоголя,3-11 (143 м)</t>
  </si>
  <si>
    <t>участок водопровода,ул.Ленина,24-пер.Южный-ул.К.Боровинской,33 (240м)</t>
  </si>
  <si>
    <t>участок водопровода, ул.Гоголя,17-19 (80 м)</t>
  </si>
  <si>
    <t>новое строительство водопровода ул.Пионерская,1в-пер.Юрмач-ул.Ленина,75 (520м)</t>
  </si>
  <si>
    <t>пер. Ленинский, 36-ул.Гурьянова,2  (200 м)</t>
  </si>
  <si>
    <t>Свердловская область, р.п.Пышма</t>
  </si>
  <si>
    <t>ул.Куйбышева,51-59 (участок от пер.Куйбышевский до пер.Ленинский) (130м)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</si>
  <si>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</si>
  <si>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</si>
  <si>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</si>
  <si>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</si>
  <si>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</si>
  <si>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</si>
  <si>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участок теплосети от ул.Кирова 30 до ул.Кирова 42</t>
  </si>
  <si>
    <t>с.Чернышово,замена дымовой трубы</t>
  </si>
  <si>
    <t>ул.Кирова,93-ул.Свердловская,31(130м)</t>
  </si>
  <si>
    <t>ул.С.Лазо,4-до в/колодца газовая котельная-ул.Куйбышева,117 (250м)</t>
  </si>
  <si>
    <t>пер.Куйбышевский,1-17(отул.Куйбышева до ул.1 Мая) (350м)</t>
  </si>
  <si>
    <t>в/башня "ЦРБ"-пер.Больничный,2"А"</t>
  </si>
  <si>
    <t>пер.Чапаевский,1-11 (150м)</t>
  </si>
  <si>
    <t>с.Печеркино,ул.Космонавтов,13 до ул. Буденного с заменой врезок (115м)</t>
  </si>
  <si>
    <t>Свердловская область, Пышминский район, с.Печеркино</t>
  </si>
  <si>
    <t>с.Чернышово,ул.Механизаторов, №2а-4</t>
  </si>
  <si>
    <t>Свердловская область, Пышминский район, с.Трифоново</t>
  </si>
  <si>
    <t>с.Трифоново,ул.Энергостроителей,1-6 с заменой врезок (185м)</t>
  </si>
  <si>
    <t>Свердловская область, Пышминский район, с.Чернышово</t>
  </si>
  <si>
    <t>с.Трифоново,ул.Энергостроителей,6-11 с заменой врезок (155м)</t>
  </si>
  <si>
    <t>с.Трифаново от водопроводной башни пересечения с а/дорогой Пышма-Холкина (200м)</t>
  </si>
  <si>
    <t>д.Родина, от колодца (ул.Ворошилова) до водонапорной башни</t>
  </si>
  <si>
    <t>Свердловская область, Пышминский район, д.Родина</t>
  </si>
  <si>
    <t>Экспертиза проектной документации на строительство автодороги  на незастроенной территории в жилом районе "Южный" р.п. Пышма.</t>
  </si>
  <si>
    <t>Разработка ПСД на строительство объекта "Газопровод высокого давления с установкой ГРПШ 1.2.4</t>
  </si>
  <si>
    <t>Свердловская обл, с.Четкарино, д.Родина,д.Комарова</t>
  </si>
  <si>
    <t>Разработка проектно-сметной документации на строительство очистных сооружений с проведением госэкспертизы (утверждаемая часть)</t>
  </si>
  <si>
    <t>Разработка проектно-сметной документации на строительство очистных сооружений с проведением госэкспертизы (рабочая часть)</t>
  </si>
  <si>
    <t>с.Чернышово,ул.Механизаторов,участок теплосети к детскому саду (30м)</t>
  </si>
  <si>
    <t>с.Пульниково,ул.Первомайская,70-ул.Школьная (16,5 м)</t>
  </si>
  <si>
    <t>Свердловская область,Пышминский район,с.Пульниково</t>
  </si>
  <si>
    <t>с.Тимохинское,ул.Халтурина (35м)</t>
  </si>
  <si>
    <t>Свердловская область,пышминский район,с.Тимохинское</t>
  </si>
  <si>
    <t>с.Печеркино,ул.Северная,30 до ул.Победы (71 м)</t>
  </si>
  <si>
    <t>участок тепловых сетей ,р.п.Пышма,ул.Строителей (участок от ул.строителей,11 до врезки на ул.Строителей,17)</t>
  </si>
  <si>
    <t>Замена изоляции тепловых сетей,р.п.Пышма,от котельной песчаного карьера (участок от ул.Тюменская до ул. 1 Микрорайон)</t>
  </si>
  <si>
    <t>Свердловская область,                р.п.Пышма</t>
  </si>
  <si>
    <t>с.Чернышово,ул.Механизаторов,от д.№2а до дома №4 (89 м)</t>
  </si>
  <si>
    <t>п. Первомайский,замена котлов</t>
  </si>
  <si>
    <t>Мероприятие 1.Реконструкция тепловых сетей в сельских населенных пунктах</t>
  </si>
  <si>
    <t>Мероприятие 1.Реконструкция котельных</t>
  </si>
  <si>
    <t>Мероприятие 1.Реконструкция водопроводных сетей в сельских населенных пунктах</t>
  </si>
  <si>
    <t>Мероприятие 4.Развитие газификации</t>
  </si>
  <si>
    <t>Строительство дороги д. Заречная - с. Юрмытское со строительством моста через р. Юрмыч,всего по объекту,в том числе</t>
  </si>
  <si>
    <t xml:space="preserve"> Подпрограмма 11 "Развитие транспорта, дорожного хозяйства Пышминского городского округа" </t>
  </si>
  <si>
    <t>с.Черемыш,замена котла</t>
  </si>
  <si>
    <t>Разработка проектно-сметной документации на строительство моста в д.Талица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</si>
  <si>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госэкспертизы*</t>
  </si>
  <si>
    <t xml:space="preserve">Подпрограмма 23. "Строительство объектов социальной инфраструктуры" </t>
  </si>
  <si>
    <t xml:space="preserve">Мероприятие 5.Строительство лыжной базы с. Трифоново ул. Ленина, 4 </t>
  </si>
  <si>
    <t>Реконструкция участок водопроводной сети к жилому дому с. Чернышово ул. Механизаторов д.4</t>
  </si>
  <si>
    <t>Реконструкция участка канализационной сети от фундамента жилого дома до промежуточного колодца с. Трифоново ул. Гагарина д.2</t>
  </si>
  <si>
    <t>Реконструкция участка водопроводной сети к жилому дому с. Чернышово ул. Механизаторов д. 2а</t>
  </si>
  <si>
    <t>Участок водопроводной сети с.Тимохинское ул. Пионерская до колодца</t>
  </si>
  <si>
    <t>Строительство участка  водоснабжения в районе гозовой котельной с. Трифоново ул. Гагарина</t>
  </si>
  <si>
    <t>реконструкция наружной канализации с. Печеркино ул. Буденого д. 26</t>
  </si>
  <si>
    <t>Свердловская область,  пгт. Пышма</t>
  </si>
  <si>
    <t>Свердловская область, пгт. Пышма</t>
  </si>
  <si>
    <t>Свердловская область,  Пышминский район, пгт.Пышма</t>
  </si>
  <si>
    <t>Сверждловскя область , пгт. Пышма</t>
  </si>
  <si>
    <t>Свердловская область пгт. Пышма</t>
  </si>
  <si>
    <t>Свердловская область,пгт. Пышма</t>
  </si>
  <si>
    <t>Свердловская область,пгт.Пышма</t>
  </si>
  <si>
    <t>строительство наружные сети водопровода и канализации в пгт. Пышма ул. Комсомольская, 19</t>
  </si>
  <si>
    <t>Свердловская область,  пгт.  Пышма</t>
  </si>
  <si>
    <t>Свердловская область,        пгт.Пышма</t>
  </si>
  <si>
    <t>пгт.Пышма</t>
  </si>
  <si>
    <t>реконструкция тепловых сетей</t>
  </si>
  <si>
    <t xml:space="preserve">Строительство  очистных сооружений в пгт. Пышма            </t>
  </si>
  <si>
    <t xml:space="preserve">Строительство II пускового комплекса системы водоснабжения от Аксарихинского месторождения подземных вод  в пгт. Пышма            </t>
  </si>
  <si>
    <t>с. Черемыш, ул. Кирова,д. 5,7 (35 м)</t>
  </si>
  <si>
    <t>Мероприятие 1.Реконструкция и новое строительство водопроводных сетей в пгт. Пышма</t>
  </si>
  <si>
    <t>Строительство водопроводной сети в пгт.Пышма,от ул.Куйбышева до ул.Тюменская (677м)</t>
  </si>
  <si>
    <t>Наружная канализация в пгт. Пышма ул. Заводская д.19</t>
  </si>
  <si>
    <t>Участок водопроводной сети в пгт. Пышма от д.№ 45 до д.№ 49 по ул. Лермонтова</t>
  </si>
  <si>
    <t xml:space="preserve">Участок водопроводной сети в пгт. Пышма ул. Тельмана д. № 25 № 29 </t>
  </si>
  <si>
    <t>участок водопроводной магистрали, пгт.Пышма ул. Жукова от колодца д. № 9 до д. № 27</t>
  </si>
  <si>
    <t>Строительство газопровода низкого давления к частному жилому сектору от ГРПШ-12 в пгт. Пышма</t>
  </si>
  <si>
    <t>Проведение экспертизы проектно-сметной документации на строительство газопровода низкого давления от ГРП-2 в пгт. Пышма</t>
  </si>
  <si>
    <t>Строительство газопровода низкого давления к частному жилому сектору от ГРП-2 в пгт. Пышма</t>
  </si>
  <si>
    <t>Строительство газопровода высокого давления к жилому микрорайону № 1 с установкой ГРП-11 в пгт. Пышма</t>
  </si>
  <si>
    <t>Подключение вновь построенных газоапроводов низкого давления от ГРПШ-1 в пгт.Пышма,от ГРП-3, ГРП-7 в пгт.Пышма,с.Трифоново</t>
  </si>
  <si>
    <t>Мероприятие 1.Разработка проектно-сметной документации на строительство детского сада на 150 мест в пгт. 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</si>
  <si>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</si>
  <si>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</si>
  <si>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>Мероприятие 4.Строительство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</si>
  <si>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пгт. Пышма с проведением экспертизы</t>
  </si>
  <si>
    <t>участок теплотрассы,пгт. Пышма , микрорайон пер.Комарова (участок от врезки к пер. Комарова,2 до врезки к пер.Комарова,30</t>
  </si>
  <si>
    <t>тепловые сети в пгт. Пышма ул. Комсомольская, ул. Заводская, ул. Куйбышева (участок от тепловых сетей к жилому дому ул. Куйбышева  д. 27 до тепловых сетей ул. Сибирская</t>
  </si>
  <si>
    <t>участок тепловых сетей пгт.Пышма, от котельной райпо(участок пер.речной,14-колодец т/трассы ул.Ленина,73-75)</t>
  </si>
  <si>
    <t>Строительство газопровода низкого давления к частному жилому сектору от ГРПШ-4 в пгт. Пышма</t>
  </si>
  <si>
    <t>Строительство сети газопроводов низкого давления  от ГРП-5 в пгт. Пышма Свердловской области</t>
  </si>
  <si>
    <t>Разработка проектно-сметной документации на строительство газопровода низкого давления к жилому микрорайону № 2 от ГРПШ-10 в пгт. Пышма с проведением госэкспертизы</t>
  </si>
  <si>
    <t xml:space="preserve">Строительство газопровода низкого давления к жилому микрорайону № 2 от ГРП-9 в пгт. Пышма </t>
  </si>
  <si>
    <t xml:space="preserve">Строительство газопровода низкого давления к жилому микрорайону ул. Строителей от ГРП-10 в пгт. Пышма </t>
  </si>
  <si>
    <t>Разработка проектно-сметной документации на строительство газопровода высокого давления с установкой  ГРП-8 в пгт. Пышма с проведением госэкспертизы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</si>
  <si>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пгт. Пышма с проведением госэкспертизы (микрорайон ул. Лесная)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</si>
  <si>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пгт. Пышма. 2070 м.п.</t>
  </si>
  <si>
    <t>Строительство водопроводных сетей в пгт.Пышма ул.Сибирский тракт,4- ул.Западная (200 м)</t>
  </si>
  <si>
    <t>Разработка проектно-сметной документации на строительство газопровода низкого давления к жилому микрорайону № 2 от ГРПШ-9 в пгт. Пышма с проведением госэкспертизы</t>
  </si>
  <si>
    <t>Мероприятие 1.Реконструкция тепловых сетей в пгт. Пышма</t>
  </si>
  <si>
    <t>Перечень объектов капитального строительства для бюджетных инвестиций муниципальной программы "Развитие Пышминского городского округа" на 2014-2021 годы</t>
  </si>
  <si>
    <t>строительство магистрального водопроводаХВС методом ГНБ а районе ул. Березовая, ул. Лесная, пер. Лесной ул. Машиностроителей пгт. Пышма</t>
  </si>
  <si>
    <t>д. Медведева</t>
  </si>
  <si>
    <t>с. Трифоново</t>
  </si>
  <si>
    <t>д. Катарач</t>
  </si>
  <si>
    <t>Свердловская область, Пышминский район, д. Медведева</t>
  </si>
  <si>
    <t>Свердловская область, Пышминский район, д. Катарач</t>
  </si>
  <si>
    <t>реконструкция участка водопроводной сети с. Тимохинское, ул. Пионерская напротив д. № 6 - ул. Халтурина напров дом № 11</t>
  </si>
  <si>
    <t>реконструкция участка водопровода пгт. Пышма по ул. Куйбышеваот д. 57 до ул. Заводская д.1</t>
  </si>
  <si>
    <t>реконструкция участка водопровода пгт. Пышма по ул.Лермонтоваот д. 45 до дома № 37 ул. Тельмана</t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</si>
  <si>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д.Катарач Пышминского райна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</si>
  <si>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 "Система водоснабжения в д. Пылаева  Пышминского района Свердловской области</t>
    </r>
  </si>
  <si>
    <r>
      <rPr>
        <b/>
        <sz val="10"/>
        <color indexed="8"/>
        <rFont val="Liberation Serif"/>
        <family val="1"/>
        <charset val="204"/>
      </rPr>
      <t>Мероприятие 2.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 объекта: "Система водоснабжения в с. Чупино Пышминского района Свердловской области"</t>
    </r>
  </si>
  <si>
    <r>
      <rPr>
        <b/>
        <sz val="10"/>
        <color indexed="8"/>
        <rFont val="Liberation Serif"/>
        <family val="1"/>
        <charset val="204"/>
      </rPr>
      <t>Мероприятие 3.</t>
    </r>
    <r>
      <rPr>
        <sz val="10"/>
        <color indexed="8"/>
        <rFont val="Liberation Serif"/>
        <family val="1"/>
        <charset val="204"/>
      </rPr>
      <t>Разработка проектной документации на строительствообъекта :" Система канализации от микрорайонов №  1 и  № 2 в пгт.Пышма"</t>
    </r>
  </si>
  <si>
    <r>
      <rPr>
        <b/>
        <sz val="10"/>
        <color indexed="8"/>
        <rFont val="Liberation Serif"/>
        <family val="1"/>
        <charset val="204"/>
      </rPr>
      <t>Мероприятие 4</t>
    </r>
    <r>
      <rPr>
        <sz val="10"/>
        <color indexed="8"/>
        <rFont val="Liberation Serif"/>
        <family val="1"/>
        <charset val="204"/>
      </rPr>
      <t>.Строительство объекта"Система канализации от микрорайонов №  1 и  № 2 в пгт.Пышма"</t>
    </r>
  </si>
  <si>
    <r>
      <t>Приложение 3 к программе "Развитие Пышминского городского округа" на 2014-2021 годы                Приложение  к постановлению администрации Пышминского городского округа                                    от  _______  № ______</t>
    </r>
    <r>
      <rPr>
        <b/>
        <sz val="10"/>
        <rFont val="Liberation Serif"/>
        <family val="1"/>
        <charset val="204"/>
      </rPr>
      <t xml:space="preserve">
</t>
    </r>
  </si>
  <si>
    <t>Строительство моста в д. Талица Пышминского района Свердловской области</t>
  </si>
  <si>
    <t>строительство газапровода высокого давления с. Трифоново- с. Печеркино - д. Талица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</si>
</sst>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#,##0.000"/>
  </numFmts>
  <fonts count="25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b/>
      <sz val="10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11"/>
      <color indexed="8"/>
      <name val="Liberation Serif"/>
      <family val="1"/>
      <charset val="204"/>
    </font>
    <font>
      <sz val="8"/>
      <color indexed="8"/>
      <name val="Liberation Serif"/>
      <family val="1"/>
      <charset val="204"/>
    </font>
    <font>
      <b/>
      <sz val="9"/>
      <color indexed="8"/>
      <name val="Liberation Serif"/>
      <family val="1"/>
      <charset val="204"/>
    </font>
    <font>
      <b/>
      <sz val="8"/>
      <color indexed="8"/>
      <name val="Liberation Serif"/>
      <family val="1"/>
      <charset val="204"/>
    </font>
    <font>
      <sz val="9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b/>
      <sz val="8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9"/>
      <color indexed="8"/>
      <name val="Liberation Serif"/>
      <family val="1"/>
      <charset val="204"/>
    </font>
    <font>
      <b/>
      <i/>
      <sz val="9"/>
      <name val="Liberation Serif"/>
      <family val="1"/>
      <charset val="204"/>
    </font>
    <font>
      <i/>
      <sz val="9"/>
      <name val="Liberation Serif"/>
      <family val="1"/>
      <charset val="204"/>
    </font>
    <font>
      <sz val="9"/>
      <color indexed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6">
    <xf numFmtId="0" fontId="0" fillId="0" borderId="0" xfId="0"/>
    <xf numFmtId="165" fontId="0" fillId="0" borderId="0" xfId="0" applyNumberFormat="1"/>
    <xf numFmtId="0" fontId="0" fillId="0" borderId="0" xfId="0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/>
    <xf numFmtId="0" fontId="1" fillId="0" borderId="4" xfId="0" applyFont="1" applyBorder="1"/>
    <xf numFmtId="0" fontId="1" fillId="0" borderId="0" xfId="0" applyFont="1" applyBorder="1"/>
    <xf numFmtId="1" fontId="0" fillId="0" borderId="0" xfId="0" applyNumberFormat="1"/>
    <xf numFmtId="0" fontId="3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/>
    <xf numFmtId="0" fontId="5" fillId="2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1" fontId="7" fillId="2" borderId="0" xfId="0" applyNumberFormat="1" applyFont="1" applyFill="1" applyAlignment="1">
      <alignment horizontal="center"/>
    </xf>
    <xf numFmtId="0" fontId="7" fillId="2" borderId="0" xfId="0" applyFont="1" applyFill="1"/>
    <xf numFmtId="2" fontId="7" fillId="2" borderId="0" xfId="0" applyNumberFormat="1" applyFont="1" applyFill="1" applyBorder="1" applyAlignment="1">
      <alignment horizontal="center" vertical="center"/>
    </xf>
    <xf numFmtId="2" fontId="7" fillId="2" borderId="14" xfId="0" applyNumberFormat="1" applyFont="1" applyFill="1" applyBorder="1" applyAlignment="1">
      <alignment horizontal="center" vertical="center"/>
    </xf>
    <xf numFmtId="0" fontId="4" fillId="0" borderId="14" xfId="0" applyFont="1" applyBorder="1"/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165" fontId="10" fillId="2" borderId="4" xfId="0" applyNumberFormat="1" applyFont="1" applyFill="1" applyBorder="1" applyAlignment="1">
      <alignment horizontal="center" vertical="center"/>
    </xf>
    <xf numFmtId="1" fontId="10" fillId="2" borderId="4" xfId="0" applyNumberFormat="1" applyFont="1" applyFill="1" applyBorder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/>
    </xf>
    <xf numFmtId="1" fontId="10" fillId="2" borderId="10" xfId="0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" fontId="12" fillId="2" borderId="4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1" fontId="12" fillId="0" borderId="4" xfId="0" applyNumberFormat="1" applyFont="1" applyFill="1" applyBorder="1" applyAlignment="1">
      <alignment horizontal="center" vertical="center"/>
    </xf>
    <xf numFmtId="1" fontId="12" fillId="2" borderId="10" xfId="0" applyNumberFormat="1" applyFont="1" applyFill="1" applyBorder="1" applyAlignment="1">
      <alignment horizontal="center" vertical="center"/>
    </xf>
    <xf numFmtId="0" fontId="4" fillId="0" borderId="4" xfId="0" applyFont="1" applyBorder="1"/>
    <xf numFmtId="0" fontId="4" fillId="0" borderId="10" xfId="0" applyFont="1" applyBorder="1"/>
    <xf numFmtId="165" fontId="10" fillId="0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65" fontId="10" fillId="0" borderId="4" xfId="0" applyNumberFormat="1" applyFont="1" applyFill="1" applyBorder="1" applyAlignment="1">
      <alignment horizontal="center" vertical="center"/>
    </xf>
    <xf numFmtId="165" fontId="10" fillId="0" borderId="10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12" fillId="0" borderId="4" xfId="0" applyNumberFormat="1" applyFont="1" applyFill="1" applyBorder="1" applyAlignment="1">
      <alignment horizontal="left" vertical="top" wrapText="1"/>
    </xf>
    <xf numFmtId="165" fontId="12" fillId="0" borderId="4" xfId="0" applyNumberFormat="1" applyFont="1" applyFill="1" applyBorder="1" applyAlignment="1">
      <alignment horizontal="center" vertical="center"/>
    </xf>
    <xf numFmtId="165" fontId="12" fillId="0" borderId="10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center" vertical="center"/>
    </xf>
    <xf numFmtId="165" fontId="13" fillId="0" borderId="10" xfId="0" applyNumberFormat="1" applyFont="1" applyFill="1" applyBorder="1" applyAlignment="1">
      <alignment horizontal="center" vertical="center"/>
    </xf>
    <xf numFmtId="167" fontId="13" fillId="0" borderId="4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left"/>
    </xf>
    <xf numFmtId="0" fontId="4" fillId="2" borderId="4" xfId="0" applyFont="1" applyFill="1" applyBorder="1"/>
    <xf numFmtId="0" fontId="4" fillId="2" borderId="10" xfId="0" applyFont="1" applyFill="1" applyBorder="1"/>
    <xf numFmtId="165" fontId="10" fillId="2" borderId="4" xfId="0" applyNumberFormat="1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165" fontId="15" fillId="2" borderId="4" xfId="0" applyNumberFormat="1" applyFont="1" applyFill="1" applyBorder="1" applyAlignment="1">
      <alignment horizontal="center" vertical="center"/>
    </xf>
    <xf numFmtId="165" fontId="14" fillId="2" borderId="4" xfId="0" applyNumberFormat="1" applyFont="1" applyFill="1" applyBorder="1" applyAlignment="1">
      <alignment horizontal="center" vertical="center"/>
    </xf>
    <xf numFmtId="164" fontId="14" fillId="2" borderId="4" xfId="0" applyNumberFormat="1" applyFont="1" applyFill="1" applyBorder="1" applyAlignment="1">
      <alignment horizontal="center" vertical="center"/>
    </xf>
    <xf numFmtId="164" fontId="14" fillId="0" borderId="4" xfId="0" applyNumberFormat="1" applyFont="1" applyFill="1" applyBorder="1" applyAlignment="1">
      <alignment horizontal="center" vertical="center"/>
    </xf>
    <xf numFmtId="164" fontId="14" fillId="2" borderId="10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 vertical="top" wrapText="1"/>
    </xf>
    <xf numFmtId="164" fontId="15" fillId="2" borderId="4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5" fillId="2" borderId="10" xfId="0" applyNumberFormat="1" applyFont="1" applyFill="1" applyBorder="1" applyAlignment="1">
      <alignment horizontal="center" vertical="center"/>
    </xf>
    <xf numFmtId="164" fontId="4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left"/>
    </xf>
    <xf numFmtId="0" fontId="15" fillId="0" borderId="4" xfId="0" applyFont="1" applyFill="1" applyBorder="1" applyAlignment="1">
      <alignment horizontal="center" vertical="center"/>
    </xf>
    <xf numFmtId="0" fontId="15" fillId="2" borderId="10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vertical="top" wrapText="1"/>
    </xf>
    <xf numFmtId="0" fontId="12" fillId="2" borderId="4" xfId="0" applyFont="1" applyFill="1" applyBorder="1" applyAlignment="1">
      <alignment horizontal="center" vertical="top"/>
    </xf>
    <xf numFmtId="164" fontId="12" fillId="2" borderId="4" xfId="0" applyNumberFormat="1" applyFont="1" applyFill="1" applyBorder="1" applyAlignment="1">
      <alignment horizontal="center" vertical="center"/>
    </xf>
    <xf numFmtId="165" fontId="12" fillId="2" borderId="4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164" fontId="12" fillId="2" borderId="10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left"/>
    </xf>
    <xf numFmtId="0" fontId="9" fillId="2" borderId="4" xfId="0" applyFont="1" applyFill="1" applyBorder="1" applyAlignment="1">
      <alignment vertical="top"/>
    </xf>
    <xf numFmtId="0" fontId="15" fillId="2" borderId="4" xfId="0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center"/>
    </xf>
    <xf numFmtId="0" fontId="16" fillId="2" borderId="4" xfId="0" applyFont="1" applyFill="1" applyBorder="1" applyAlignment="1"/>
    <xf numFmtId="0" fontId="14" fillId="2" borderId="4" xfId="0" applyFont="1" applyFill="1" applyBorder="1" applyAlignment="1"/>
    <xf numFmtId="165" fontId="15" fillId="2" borderId="4" xfId="0" applyNumberFormat="1" applyFont="1" applyFill="1" applyBorder="1" applyAlignment="1"/>
    <xf numFmtId="164" fontId="15" fillId="2" borderId="4" xfId="0" applyNumberFormat="1" applyFont="1" applyFill="1" applyBorder="1" applyAlignment="1"/>
    <xf numFmtId="164" fontId="15" fillId="0" borderId="4" xfId="0" applyNumberFormat="1" applyFont="1" applyFill="1" applyBorder="1" applyAlignment="1"/>
    <xf numFmtId="164" fontId="15" fillId="2" borderId="10" xfId="0" applyNumberFormat="1" applyFont="1" applyFill="1" applyBorder="1" applyAlignment="1"/>
    <xf numFmtId="164" fontId="4" fillId="2" borderId="4" xfId="0" applyNumberFormat="1" applyFont="1" applyFill="1" applyBorder="1" applyAlignment="1"/>
    <xf numFmtId="0" fontId="15" fillId="2" borderId="4" xfId="0" applyFont="1" applyFill="1" applyBorder="1" applyAlignment="1"/>
    <xf numFmtId="0" fontId="15" fillId="0" borderId="4" xfId="0" applyFont="1" applyFill="1" applyBorder="1" applyAlignment="1"/>
    <xf numFmtId="0" fontId="15" fillId="2" borderId="10" xfId="0" applyFont="1" applyFill="1" applyBorder="1" applyAlignment="1"/>
    <xf numFmtId="0" fontId="4" fillId="2" borderId="4" xfId="0" applyFont="1" applyFill="1" applyBorder="1" applyAlignment="1"/>
    <xf numFmtId="165" fontId="12" fillId="2" borderId="10" xfId="0" applyNumberFormat="1" applyFont="1" applyFill="1" applyBorder="1" applyAlignment="1">
      <alignment horizontal="center" vertical="center"/>
    </xf>
    <xf numFmtId="166" fontId="10" fillId="2" borderId="4" xfId="0" applyNumberFormat="1" applyFont="1" applyFill="1" applyBorder="1" applyAlignment="1">
      <alignment horizontal="left" vertical="top" wrapText="1"/>
    </xf>
    <xf numFmtId="0" fontId="6" fillId="2" borderId="4" xfId="0" applyFont="1" applyFill="1" applyBorder="1"/>
    <xf numFmtId="0" fontId="17" fillId="2" borderId="10" xfId="0" applyFont="1" applyFill="1" applyBorder="1"/>
    <xf numFmtId="0" fontId="17" fillId="2" borderId="4" xfId="0" applyFont="1" applyFill="1" applyBorder="1"/>
    <xf numFmtId="0" fontId="17" fillId="2" borderId="0" xfId="0" applyFont="1" applyFill="1"/>
    <xf numFmtId="0" fontId="6" fillId="2" borderId="0" xfId="0" applyFont="1" applyFill="1"/>
    <xf numFmtId="0" fontId="16" fillId="2" borderId="4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166" fontId="14" fillId="2" borderId="4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2" fontId="15" fillId="0" borderId="4" xfId="0" applyNumberFormat="1" applyFont="1" applyFill="1" applyBorder="1" applyAlignment="1">
      <alignment horizontal="center"/>
    </xf>
    <xf numFmtId="2" fontId="4" fillId="2" borderId="4" xfId="0" applyNumberFormat="1" applyFont="1" applyFill="1" applyBorder="1" applyAlignment="1">
      <alignment horizontal="center"/>
    </xf>
    <xf numFmtId="2" fontId="4" fillId="2" borderId="10" xfId="0" applyNumberFormat="1" applyFont="1" applyFill="1" applyBorder="1" applyAlignment="1">
      <alignment horizontal="center"/>
    </xf>
    <xf numFmtId="0" fontId="18" fillId="0" borderId="0" xfId="0" applyFont="1"/>
    <xf numFmtId="2" fontId="15" fillId="2" borderId="10" xfId="0" applyNumberFormat="1" applyFont="1" applyFill="1" applyBorder="1" applyAlignment="1">
      <alignment horizontal="center"/>
    </xf>
    <xf numFmtId="165" fontId="15" fillId="2" borderId="4" xfId="0" applyNumberFormat="1" applyFont="1" applyFill="1" applyBorder="1" applyAlignment="1">
      <alignment horizontal="center"/>
    </xf>
    <xf numFmtId="0" fontId="15" fillId="2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5" fillId="2" borderId="10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 vertical="top"/>
    </xf>
    <xf numFmtId="0" fontId="18" fillId="0" borderId="10" xfId="0" applyFont="1" applyBorder="1"/>
    <xf numFmtId="0" fontId="18" fillId="0" borderId="4" xfId="0" applyFont="1" applyBorder="1"/>
    <xf numFmtId="164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>
      <alignment horizontal="center"/>
    </xf>
    <xf numFmtId="166" fontId="12" fillId="2" borderId="4" xfId="0" applyNumberFormat="1" applyFont="1" applyFill="1" applyBorder="1" applyAlignment="1">
      <alignment horizontal="center" vertical="center"/>
    </xf>
    <xf numFmtId="166" fontId="12" fillId="0" borderId="4" xfId="0" applyNumberFormat="1" applyFont="1" applyFill="1" applyBorder="1" applyAlignment="1">
      <alignment horizontal="center" vertical="center"/>
    </xf>
    <xf numFmtId="166" fontId="12" fillId="2" borderId="10" xfId="0" applyNumberFormat="1" applyFont="1" applyFill="1" applyBorder="1" applyAlignment="1">
      <alignment horizontal="center" vertical="center"/>
    </xf>
    <xf numFmtId="164" fontId="15" fillId="2" borderId="4" xfId="0" applyNumberFormat="1" applyFont="1" applyFill="1" applyBorder="1" applyAlignment="1" applyProtection="1">
      <alignment horizontal="center" vertical="center" wrapText="1"/>
    </xf>
    <xf numFmtId="164" fontId="15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165" fontId="10" fillId="0" borderId="4" xfId="0" applyNumberFormat="1" applyFont="1" applyFill="1" applyBorder="1" applyAlignment="1">
      <alignment horizontal="center"/>
    </xf>
    <xf numFmtId="2" fontId="10" fillId="0" borderId="10" xfId="0" applyNumberFormat="1" applyFont="1" applyFill="1" applyBorder="1" applyAlignment="1">
      <alignment horizontal="center"/>
    </xf>
    <xf numFmtId="2" fontId="10" fillId="0" borderId="4" xfId="0" applyNumberFormat="1" applyFont="1" applyFill="1" applyBorder="1" applyAlignment="1">
      <alignment horizontal="center"/>
    </xf>
    <xf numFmtId="165" fontId="12" fillId="0" borderId="4" xfId="0" applyNumberFormat="1" applyFont="1" applyFill="1" applyBorder="1" applyAlignment="1">
      <alignment horizontal="center"/>
    </xf>
    <xf numFmtId="2" fontId="12" fillId="0" borderId="4" xfId="0" applyNumberFormat="1" applyFont="1" applyFill="1" applyBorder="1" applyAlignment="1">
      <alignment horizontal="center"/>
    </xf>
    <xf numFmtId="2" fontId="12" fillId="0" borderId="10" xfId="0" applyNumberFormat="1" applyFont="1" applyFill="1" applyBorder="1" applyAlignment="1">
      <alignment horizontal="center"/>
    </xf>
    <xf numFmtId="165" fontId="12" fillId="0" borderId="10" xfId="0" applyNumberFormat="1" applyFont="1" applyFill="1" applyBorder="1" applyAlignment="1">
      <alignment horizontal="center"/>
    </xf>
    <xf numFmtId="165" fontId="19" fillId="0" borderId="4" xfId="0" applyNumberFormat="1" applyFont="1" applyFill="1" applyBorder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165" fontId="13" fillId="0" borderId="4" xfId="0" applyNumberFormat="1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left" vertical="top" wrapText="1"/>
    </xf>
    <xf numFmtId="2" fontId="13" fillId="0" borderId="4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/>
    </xf>
    <xf numFmtId="165" fontId="9" fillId="2" borderId="4" xfId="0" applyNumberFormat="1" applyFont="1" applyFill="1" applyBorder="1" applyAlignment="1">
      <alignment horizontal="left"/>
    </xf>
    <xf numFmtId="165" fontId="13" fillId="2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center" vertical="center"/>
    </xf>
    <xf numFmtId="166" fontId="13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 wrapText="1"/>
    </xf>
    <xf numFmtId="1" fontId="13" fillId="2" borderId="4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/>
    <xf numFmtId="165" fontId="9" fillId="2" borderId="4" xfId="0" applyNumberFormat="1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4" fillId="0" borderId="4" xfId="0" applyNumberFormat="1" applyFont="1" applyFill="1" applyBorder="1"/>
    <xf numFmtId="166" fontId="4" fillId="0" borderId="10" xfId="0" applyNumberFormat="1" applyFont="1" applyFill="1" applyBorder="1"/>
    <xf numFmtId="166" fontId="13" fillId="0" borderId="4" xfId="0" applyNumberFormat="1" applyFont="1" applyFill="1" applyBorder="1" applyAlignment="1">
      <alignment horizontal="left"/>
    </xf>
    <xf numFmtId="166" fontId="9" fillId="0" borderId="4" xfId="0" applyNumberFormat="1" applyFont="1" applyFill="1" applyBorder="1" applyAlignment="1">
      <alignment horizontal="left"/>
    </xf>
    <xf numFmtId="166" fontId="4" fillId="0" borderId="4" xfId="0" applyNumberFormat="1" applyFont="1" applyFill="1" applyBorder="1" applyAlignment="1" applyProtection="1">
      <alignment horizontal="center" vertical="center" wrapText="1"/>
    </xf>
    <xf numFmtId="166" fontId="4" fillId="0" borderId="4" xfId="0" applyNumberFormat="1" applyFont="1" applyFill="1" applyBorder="1" applyAlignment="1">
      <alignment horizontal="center"/>
    </xf>
    <xf numFmtId="1" fontId="13" fillId="2" borderId="4" xfId="0" applyNumberFormat="1" applyFont="1" applyFill="1" applyBorder="1" applyAlignment="1">
      <alignment horizontal="left" vertical="top" wrapText="1"/>
    </xf>
    <xf numFmtId="166" fontId="13" fillId="2" borderId="4" xfId="0" applyNumberFormat="1" applyFont="1" applyFill="1" applyBorder="1" applyAlignment="1">
      <alignment horizontal="left"/>
    </xf>
    <xf numFmtId="166" fontId="9" fillId="2" borderId="4" xfId="0" applyNumberFormat="1" applyFont="1" applyFill="1" applyBorder="1" applyAlignment="1">
      <alignment horizontal="left"/>
    </xf>
    <xf numFmtId="0" fontId="13" fillId="2" borderId="4" xfId="0" applyFont="1" applyFill="1" applyBorder="1" applyAlignment="1">
      <alignment horizontal="left" vertical="top" wrapText="1"/>
    </xf>
    <xf numFmtId="165" fontId="13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66" fontId="13" fillId="2" borderId="10" xfId="0" applyNumberFormat="1" applyFont="1" applyFill="1" applyBorder="1" applyAlignment="1">
      <alignment horizontal="center" vertical="center" wrapText="1"/>
    </xf>
    <xf numFmtId="166" fontId="13" fillId="2" borderId="4" xfId="0" applyNumberFormat="1" applyFont="1" applyFill="1" applyBorder="1" applyAlignment="1">
      <alignment horizontal="center" wrapText="1"/>
    </xf>
    <xf numFmtId="166" fontId="4" fillId="2" borderId="4" xfId="0" applyNumberFormat="1" applyFont="1" applyFill="1" applyBorder="1" applyAlignment="1" applyProtection="1">
      <alignment horizontal="center" vertical="center" wrapText="1"/>
    </xf>
    <xf numFmtId="165" fontId="4" fillId="0" borderId="4" xfId="0" applyNumberFormat="1" applyFont="1" applyFill="1" applyBorder="1" applyAlignment="1">
      <alignment horizontal="center"/>
    </xf>
    <xf numFmtId="0" fontId="4" fillId="0" borderId="10" xfId="0" applyFont="1" applyFill="1" applyBorder="1"/>
    <xf numFmtId="0" fontId="4" fillId="0" borderId="4" xfId="0" applyFont="1" applyFill="1" applyBorder="1"/>
    <xf numFmtId="165" fontId="4" fillId="0" borderId="4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vertical="top" wrapText="1"/>
    </xf>
    <xf numFmtId="166" fontId="9" fillId="2" borderId="4" xfId="0" applyNumberFormat="1" applyFont="1" applyFill="1" applyBorder="1" applyAlignment="1">
      <alignment horizontal="left" vertical="top"/>
    </xf>
    <xf numFmtId="0" fontId="4" fillId="0" borderId="10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1" fontId="13" fillId="2" borderId="4" xfId="0" applyNumberFormat="1" applyFont="1" applyFill="1" applyBorder="1" applyAlignment="1">
      <alignment horizontal="left"/>
    </xf>
    <xf numFmtId="166" fontId="4" fillId="0" borderId="4" xfId="0" applyNumberFormat="1" applyFont="1" applyFill="1" applyBorder="1" applyAlignment="1">
      <alignment horizontal="left" vertical="top" wrapText="1"/>
    </xf>
    <xf numFmtId="165" fontId="19" fillId="2" borderId="4" xfId="0" applyNumberFormat="1" applyFont="1" applyFill="1" applyBorder="1" applyAlignment="1">
      <alignment horizontal="left" vertical="top" wrapText="1"/>
    </xf>
    <xf numFmtId="165" fontId="11" fillId="2" borderId="4" xfId="0" applyNumberFormat="1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vertical="center" wrapText="1"/>
    </xf>
    <xf numFmtId="166" fontId="19" fillId="2" borderId="4" xfId="0" applyNumberFormat="1" applyFont="1" applyFill="1" applyBorder="1" applyAlignment="1">
      <alignment horizontal="center" vertical="center" wrapText="1"/>
    </xf>
    <xf numFmtId="2" fontId="19" fillId="2" borderId="4" xfId="0" applyNumberFormat="1" applyFont="1" applyFill="1" applyBorder="1" applyAlignment="1">
      <alignment horizontal="center" vertical="center" wrapText="1"/>
    </xf>
    <xf numFmtId="166" fontId="19" fillId="0" borderId="4" xfId="0" applyNumberFormat="1" applyFont="1" applyFill="1" applyBorder="1" applyAlignment="1">
      <alignment horizontal="center" vertical="center" wrapText="1"/>
    </xf>
    <xf numFmtId="2" fontId="19" fillId="2" borderId="10" xfId="0" applyNumberFormat="1" applyFont="1" applyFill="1" applyBorder="1" applyAlignment="1">
      <alignment horizontal="center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166" fontId="6" fillId="2" borderId="10" xfId="0" applyNumberFormat="1" applyFont="1" applyFill="1" applyBorder="1" applyAlignment="1">
      <alignment horizontal="center" vertical="center"/>
    </xf>
    <xf numFmtId="166" fontId="6" fillId="2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/>
    </xf>
    <xf numFmtId="166" fontId="13" fillId="2" borderId="4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center" vertical="top" wrapText="1"/>
    </xf>
    <xf numFmtId="165" fontId="13" fillId="0" borderId="4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top" wrapText="1"/>
    </xf>
    <xf numFmtId="165" fontId="13" fillId="2" borderId="10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top" wrapText="1"/>
    </xf>
    <xf numFmtId="166" fontId="13" fillId="0" borderId="4" xfId="0" applyNumberFormat="1" applyFont="1" applyFill="1" applyBorder="1" applyAlignment="1">
      <alignment horizontal="center" vertical="top" wrapText="1"/>
    </xf>
    <xf numFmtId="166" fontId="13" fillId="2" borderId="10" xfId="0" applyNumberFormat="1" applyFont="1" applyFill="1" applyBorder="1" applyAlignment="1">
      <alignment horizontal="center" vertical="top" wrapText="1"/>
    </xf>
    <xf numFmtId="165" fontId="13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center"/>
    </xf>
    <xf numFmtId="166" fontId="13" fillId="2" borderId="4" xfId="0" applyNumberFormat="1" applyFont="1" applyFill="1" applyBorder="1" applyAlignment="1">
      <alignment horizontal="center" vertical="center" wrapText="1"/>
    </xf>
    <xf numFmtId="166" fontId="13" fillId="0" borderId="4" xfId="0" applyNumberFormat="1" applyFont="1" applyFill="1" applyBorder="1" applyAlignment="1">
      <alignment horizontal="center" vertical="center" wrapText="1"/>
    </xf>
    <xf numFmtId="166" fontId="13" fillId="3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top" wrapText="1"/>
    </xf>
    <xf numFmtId="1" fontId="13" fillId="2" borderId="4" xfId="0" applyNumberFormat="1" applyFont="1" applyFill="1" applyBorder="1" applyAlignment="1">
      <alignment horizontal="left" vertical="center"/>
    </xf>
    <xf numFmtId="165" fontId="9" fillId="2" borderId="4" xfId="0" applyNumberFormat="1" applyFont="1" applyFill="1" applyBorder="1" applyAlignment="1">
      <alignment horizontal="left" wrapText="1"/>
    </xf>
    <xf numFmtId="1" fontId="13" fillId="2" borderId="4" xfId="0" applyNumberFormat="1" applyFont="1" applyFill="1" applyBorder="1" applyAlignment="1">
      <alignment horizontal="left" wrapText="1"/>
    </xf>
    <xf numFmtId="165" fontId="13" fillId="0" borderId="4" xfId="0" applyNumberFormat="1" applyFont="1" applyFill="1" applyBorder="1" applyAlignment="1">
      <alignment horizontal="center" vertical="center" wrapText="1"/>
    </xf>
    <xf numFmtId="165" fontId="13" fillId="2" borderId="10" xfId="0" applyNumberFormat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vertical="top" wrapText="1"/>
    </xf>
    <xf numFmtId="0" fontId="11" fillId="0" borderId="4" xfId="0" applyFont="1" applyFill="1" applyBorder="1" applyAlignment="1">
      <alignment vertical="top" wrapText="1"/>
    </xf>
    <xf numFmtId="166" fontId="19" fillId="0" borderId="4" xfId="0" applyNumberFormat="1" applyFont="1" applyFill="1" applyBorder="1" applyAlignment="1">
      <alignment vertical="center" wrapText="1"/>
    </xf>
    <xf numFmtId="1" fontId="19" fillId="0" borderId="4" xfId="0" applyNumberFormat="1" applyFont="1" applyFill="1" applyBorder="1" applyAlignment="1">
      <alignment vertical="top" wrapText="1"/>
    </xf>
    <xf numFmtId="166" fontId="19" fillId="0" borderId="10" xfId="0" applyNumberFormat="1" applyFont="1" applyFill="1" applyBorder="1" applyAlignment="1">
      <alignment horizontal="center" vertical="center" wrapText="1"/>
    </xf>
    <xf numFmtId="166" fontId="10" fillId="0" borderId="4" xfId="0" applyNumberFormat="1" applyFont="1" applyFill="1" applyBorder="1" applyAlignment="1">
      <alignment horizontal="center" vertical="center" wrapText="1"/>
    </xf>
    <xf numFmtId="166" fontId="6" fillId="0" borderId="10" xfId="0" applyNumberFormat="1" applyFont="1" applyFill="1" applyBorder="1" applyAlignment="1">
      <alignment horizontal="center" vertical="center"/>
    </xf>
    <xf numFmtId="166" fontId="6" fillId="0" borderId="4" xfId="0" applyNumberFormat="1" applyFont="1" applyFill="1" applyBorder="1" applyAlignment="1">
      <alignment horizontal="center" vertical="center"/>
    </xf>
    <xf numFmtId="2" fontId="13" fillId="2" borderId="4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center" vertical="center"/>
    </xf>
    <xf numFmtId="1" fontId="4" fillId="0" borderId="4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66" fontId="13" fillId="0" borderId="4" xfId="0" applyNumberFormat="1" applyFont="1" applyFill="1" applyBorder="1" applyAlignment="1">
      <alignment horizontal="left" vertical="top" wrapText="1"/>
    </xf>
    <xf numFmtId="166" fontId="9" fillId="0" borderId="4" xfId="0" applyNumberFormat="1" applyFont="1" applyFill="1" applyBorder="1" applyAlignment="1">
      <alignment horizontal="left" wrapText="1"/>
    </xf>
    <xf numFmtId="166" fontId="9" fillId="0" borderId="4" xfId="0" applyNumberFormat="1" applyFont="1" applyFill="1" applyBorder="1" applyAlignment="1">
      <alignment horizontal="left" vertical="top"/>
    </xf>
    <xf numFmtId="1" fontId="13" fillId="0" borderId="4" xfId="0" applyNumberFormat="1" applyFont="1" applyFill="1" applyBorder="1" applyAlignment="1">
      <alignment horizontal="left" vertical="top"/>
    </xf>
    <xf numFmtId="166" fontId="13" fillId="0" borderId="4" xfId="0" applyNumberFormat="1" applyFont="1" applyFill="1" applyBorder="1" applyAlignment="1">
      <alignment horizontal="center" vertical="top"/>
    </xf>
    <xf numFmtId="166" fontId="13" fillId="0" borderId="10" xfId="0" applyNumberFormat="1" applyFont="1" applyFill="1" applyBorder="1" applyAlignment="1">
      <alignment horizontal="center" vertical="top"/>
    </xf>
    <xf numFmtId="1" fontId="13" fillId="0" borderId="4" xfId="0" applyNumberFormat="1" applyFont="1" applyFill="1" applyBorder="1" applyAlignment="1">
      <alignment horizontal="left"/>
    </xf>
    <xf numFmtId="166" fontId="13" fillId="0" borderId="4" xfId="0" applyNumberFormat="1" applyFont="1" applyFill="1" applyBorder="1" applyAlignment="1">
      <alignment horizontal="left" vertical="top"/>
    </xf>
    <xf numFmtId="166" fontId="9" fillId="0" borderId="4" xfId="0" applyNumberFormat="1" applyFont="1" applyFill="1" applyBorder="1" applyAlignment="1">
      <alignment horizontal="left" vertical="top" wrapText="1"/>
    </xf>
    <xf numFmtId="166" fontId="13" fillId="0" borderId="4" xfId="0" applyNumberFormat="1" applyFont="1" applyFill="1" applyBorder="1" applyAlignment="1">
      <alignment horizontal="left" wrapText="1"/>
    </xf>
    <xf numFmtId="165" fontId="19" fillId="2" borderId="4" xfId="0" applyNumberFormat="1" applyFont="1" applyFill="1" applyBorder="1" applyAlignment="1">
      <alignment horizontal="center" vertical="center" wrapText="1"/>
    </xf>
    <xf numFmtId="165" fontId="19" fillId="0" borderId="4" xfId="0" applyNumberFormat="1" applyFont="1" applyFill="1" applyBorder="1" applyAlignment="1">
      <alignment horizontal="center" vertical="center" wrapText="1"/>
    </xf>
    <xf numFmtId="165" fontId="19" fillId="2" borderId="10" xfId="0" applyNumberFormat="1" applyFont="1" applyFill="1" applyBorder="1" applyAlignment="1">
      <alignment horizontal="center" vertical="center" wrapText="1"/>
    </xf>
    <xf numFmtId="165" fontId="4" fillId="2" borderId="4" xfId="0" applyNumberFormat="1" applyFont="1" applyFill="1" applyBorder="1"/>
    <xf numFmtId="166" fontId="4" fillId="2" borderId="4" xfId="0" applyNumberFormat="1" applyFont="1" applyFill="1" applyBorder="1"/>
    <xf numFmtId="0" fontId="19" fillId="0" borderId="4" xfId="0" applyNumberFormat="1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/>
    </xf>
    <xf numFmtId="0" fontId="19" fillId="0" borderId="4" xfId="0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vertical="center"/>
    </xf>
    <xf numFmtId="2" fontId="19" fillId="0" borderId="4" xfId="0" applyNumberFormat="1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6" fillId="0" borderId="10" xfId="0" applyNumberFormat="1" applyFont="1" applyFill="1" applyBorder="1" applyAlignment="1">
      <alignment horizontal="center" vertical="center"/>
    </xf>
    <xf numFmtId="0" fontId="13" fillId="2" borderId="4" xfId="0" applyFont="1" applyFill="1" applyBorder="1"/>
    <xf numFmtId="2" fontId="13" fillId="2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top" wrapText="1"/>
    </xf>
    <xf numFmtId="0" fontId="11" fillId="0" borderId="4" xfId="0" applyFont="1" applyFill="1" applyBorder="1" applyAlignment="1">
      <alignment horizontal="left" vertical="top" wrapText="1"/>
    </xf>
    <xf numFmtId="165" fontId="19" fillId="0" borderId="4" xfId="0" applyNumberFormat="1" applyFont="1" applyFill="1" applyBorder="1" applyAlignment="1">
      <alignment horizontal="center" vertical="center"/>
    </xf>
    <xf numFmtId="165" fontId="19" fillId="0" borderId="10" xfId="0" applyNumberFormat="1" applyFont="1" applyFill="1" applyBorder="1" applyAlignment="1">
      <alignment horizontal="center" vertical="center"/>
    </xf>
    <xf numFmtId="166" fontId="13" fillId="2" borderId="4" xfId="0" applyNumberFormat="1" applyFont="1" applyFill="1" applyBorder="1" applyAlignment="1">
      <alignment horizontal="left" wrapText="1"/>
    </xf>
    <xf numFmtId="166" fontId="9" fillId="2" borderId="4" xfId="0" applyNumberFormat="1" applyFont="1" applyFill="1" applyBorder="1" applyAlignment="1">
      <alignment horizontal="left" wrapText="1"/>
    </xf>
    <xf numFmtId="1" fontId="13" fillId="0" borderId="4" xfId="0" applyNumberFormat="1" applyFont="1" applyFill="1" applyBorder="1" applyAlignment="1">
      <alignment horizontal="left" wrapText="1"/>
    </xf>
    <xf numFmtId="2" fontId="13" fillId="0" borderId="4" xfId="0" applyNumberFormat="1" applyFont="1" applyFill="1" applyBorder="1" applyAlignment="1">
      <alignment horizontal="center" vertical="center" wrapText="1"/>
    </xf>
    <xf numFmtId="165" fontId="13" fillId="0" borderId="10" xfId="0" applyNumberFormat="1" applyFont="1" applyFill="1" applyBorder="1" applyAlignment="1">
      <alignment horizontal="center" vertical="center" wrapText="1"/>
    </xf>
    <xf numFmtId="166" fontId="13" fillId="0" borderId="10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/>
    <xf numFmtId="2" fontId="4" fillId="0" borderId="10" xfId="0" applyNumberFormat="1" applyFont="1" applyFill="1" applyBorder="1"/>
    <xf numFmtId="165" fontId="19" fillId="0" borderId="4" xfId="0" applyNumberFormat="1" applyFont="1" applyFill="1" applyBorder="1" applyAlignment="1">
      <alignment horizontal="left" vertical="center" wrapText="1"/>
    </xf>
    <xf numFmtId="166" fontId="19" fillId="0" borderId="10" xfId="0" applyNumberFormat="1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165" fontId="9" fillId="0" borderId="4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left" vertical="top" wrapText="1"/>
    </xf>
    <xf numFmtId="166" fontId="19" fillId="0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166" fontId="19" fillId="2" borderId="4" xfId="0" applyNumberFormat="1" applyFont="1" applyFill="1" applyBorder="1" applyAlignment="1">
      <alignment horizontal="center" vertical="center"/>
    </xf>
    <xf numFmtId="166" fontId="19" fillId="2" borderId="10" xfId="0" applyNumberFormat="1" applyFont="1" applyFill="1" applyBorder="1" applyAlignment="1">
      <alignment horizontal="center" vertical="center"/>
    </xf>
    <xf numFmtId="165" fontId="13" fillId="2" borderId="4" xfId="0" applyNumberFormat="1" applyFont="1" applyFill="1" applyBorder="1" applyAlignment="1">
      <alignment horizontal="left" vertical="top"/>
    </xf>
    <xf numFmtId="165" fontId="19" fillId="0" borderId="4" xfId="0" applyNumberFormat="1" applyFont="1" applyFill="1" applyBorder="1"/>
    <xf numFmtId="166" fontId="13" fillId="0" borderId="4" xfId="0" applyNumberFormat="1" applyFont="1" applyFill="1" applyBorder="1"/>
    <xf numFmtId="0" fontId="19" fillId="2" borderId="4" xfId="0" applyFont="1" applyFill="1" applyBorder="1" applyAlignment="1">
      <alignment horizontal="left" vertical="top" wrapText="1"/>
    </xf>
    <xf numFmtId="166" fontId="19" fillId="0" borderId="4" xfId="0" applyNumberFormat="1" applyFont="1" applyFill="1" applyBorder="1"/>
    <xf numFmtId="0" fontId="20" fillId="2" borderId="4" xfId="0" applyFont="1" applyFill="1" applyBorder="1" applyAlignment="1">
      <alignment horizontal="left" vertical="top" wrapText="1"/>
    </xf>
    <xf numFmtId="2" fontId="13" fillId="2" borderId="4" xfId="0" applyNumberFormat="1" applyFont="1" applyFill="1" applyBorder="1" applyAlignment="1">
      <alignment horizontal="center" vertical="center" wrapText="1"/>
    </xf>
    <xf numFmtId="166" fontId="12" fillId="2" borderId="4" xfId="0" applyNumberFormat="1" applyFont="1" applyFill="1" applyBorder="1" applyAlignment="1">
      <alignment horizontal="left"/>
    </xf>
    <xf numFmtId="0" fontId="12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top" wrapText="1"/>
    </xf>
    <xf numFmtId="1" fontId="12" fillId="2" borderId="4" xfId="0" applyNumberFormat="1" applyFont="1" applyFill="1" applyBorder="1" applyAlignment="1">
      <alignment horizontal="left"/>
    </xf>
    <xf numFmtId="0" fontId="21" fillId="2" borderId="4" xfId="0" applyFont="1" applyFill="1" applyBorder="1" applyAlignment="1">
      <alignment horizontal="left" vertical="top" wrapText="1"/>
    </xf>
    <xf numFmtId="165" fontId="10" fillId="2" borderId="4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166" fontId="10" fillId="2" borderId="4" xfId="0" applyNumberFormat="1" applyFont="1" applyFill="1" applyBorder="1" applyAlignment="1">
      <alignment horizontal="center" vertical="center"/>
    </xf>
    <xf numFmtId="166" fontId="10" fillId="0" borderId="4" xfId="0" applyNumberFormat="1" applyFont="1" applyFill="1" applyBorder="1" applyAlignment="1">
      <alignment horizontal="center" vertical="center"/>
    </xf>
    <xf numFmtId="166" fontId="10" fillId="2" borderId="10" xfId="0" applyNumberFormat="1" applyFont="1" applyFill="1" applyBorder="1" applyAlignment="1">
      <alignment horizontal="center" vertical="center"/>
    </xf>
    <xf numFmtId="166" fontId="12" fillId="2" borderId="4" xfId="0" applyNumberFormat="1" applyFont="1" applyFill="1" applyBorder="1" applyAlignment="1">
      <alignment horizontal="center" vertical="center" wrapText="1"/>
    </xf>
    <xf numFmtId="165" fontId="12" fillId="2" borderId="4" xfId="0" applyNumberFormat="1" applyFont="1" applyFill="1" applyBorder="1" applyAlignment="1">
      <alignment horizontal="center" vertical="center" wrapText="1"/>
    </xf>
    <xf numFmtId="166" fontId="15" fillId="2" borderId="4" xfId="0" applyNumberFormat="1" applyFont="1" applyFill="1" applyBorder="1" applyAlignment="1" applyProtection="1">
      <alignment horizontal="center" vertical="center" wrapText="1"/>
    </xf>
    <xf numFmtId="166" fontId="15" fillId="0" borderId="4" xfId="0" applyNumberFormat="1" applyFont="1" applyFill="1" applyBorder="1" applyAlignment="1" applyProtection="1">
      <alignment horizontal="center" vertic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vertical="center"/>
    </xf>
    <xf numFmtId="165" fontId="10" fillId="2" borderId="5" xfId="0" applyNumberFormat="1" applyFont="1" applyFill="1" applyBorder="1" applyAlignment="1">
      <alignment horizontal="left" vertical="top" wrapText="1"/>
    </xf>
    <xf numFmtId="165" fontId="12" fillId="2" borderId="5" xfId="0" applyNumberFormat="1" applyFont="1" applyFill="1" applyBorder="1" applyAlignment="1">
      <alignment horizontal="left" vertical="top" wrapText="1"/>
    </xf>
    <xf numFmtId="165" fontId="12" fillId="2" borderId="6" xfId="0" applyNumberFormat="1" applyFont="1" applyFill="1" applyBorder="1" applyAlignment="1">
      <alignment horizontal="left" vertical="top" wrapText="1"/>
    </xf>
    <xf numFmtId="166" fontId="12" fillId="2" borderId="5" xfId="0" applyNumberFormat="1" applyFont="1" applyFill="1" applyBorder="1" applyAlignment="1">
      <alignment horizontal="left"/>
    </xf>
    <xf numFmtId="1" fontId="12" fillId="3" borderId="4" xfId="0" applyNumberFormat="1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vertical="top" wrapText="1"/>
    </xf>
    <xf numFmtId="0" fontId="9" fillId="3" borderId="4" xfId="0" applyFont="1" applyFill="1" applyBorder="1" applyAlignment="1">
      <alignment horizontal="center" vertical="top"/>
    </xf>
    <xf numFmtId="166" fontId="12" fillId="3" borderId="4" xfId="0" applyNumberFormat="1" applyFont="1" applyFill="1" applyBorder="1" applyAlignment="1">
      <alignment horizontal="center" vertical="center"/>
    </xf>
    <xf numFmtId="165" fontId="12" fillId="3" borderId="4" xfId="0" applyNumberFormat="1" applyFont="1" applyFill="1" applyBorder="1" applyAlignment="1">
      <alignment horizontal="center" vertical="center"/>
    </xf>
    <xf numFmtId="165" fontId="12" fillId="3" borderId="10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wrapText="1"/>
    </xf>
    <xf numFmtId="0" fontId="4" fillId="3" borderId="10" xfId="0" applyFont="1" applyFill="1" applyBorder="1"/>
    <xf numFmtId="0" fontId="4" fillId="3" borderId="4" xfId="0" applyFont="1" applyFill="1" applyBorder="1"/>
    <xf numFmtId="0" fontId="4" fillId="3" borderId="0" xfId="0" applyFont="1" applyFill="1"/>
    <xf numFmtId="166" fontId="12" fillId="3" borderId="5" xfId="0" applyNumberFormat="1" applyFont="1" applyFill="1" applyBorder="1" applyAlignment="1">
      <alignment horizontal="left"/>
    </xf>
    <xf numFmtId="166" fontId="9" fillId="3" borderId="4" xfId="0" applyNumberFormat="1" applyFont="1" applyFill="1" applyBorder="1" applyAlignment="1">
      <alignment horizontal="left"/>
    </xf>
    <xf numFmtId="166" fontId="12" fillId="3" borderId="4" xfId="0" applyNumberFormat="1" applyFont="1" applyFill="1" applyBorder="1" applyAlignment="1">
      <alignment horizontal="left"/>
    </xf>
    <xf numFmtId="166" fontId="15" fillId="3" borderId="4" xfId="0" applyNumberFormat="1" applyFont="1" applyFill="1" applyBorder="1" applyAlignment="1" applyProtection="1">
      <alignment horizontal="center" vertical="center" wrapText="1"/>
    </xf>
    <xf numFmtId="166" fontId="12" fillId="3" borderId="10" xfId="0" applyNumberFormat="1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top" wrapText="1"/>
    </xf>
    <xf numFmtId="166" fontId="12" fillId="2" borderId="6" xfId="0" applyNumberFormat="1" applyFont="1" applyFill="1" applyBorder="1" applyAlignment="1">
      <alignment horizontal="left" vertical="top" wrapText="1"/>
    </xf>
    <xf numFmtId="166" fontId="12" fillId="2" borderId="8" xfId="0" applyNumberFormat="1" applyFont="1" applyFill="1" applyBorder="1" applyAlignment="1">
      <alignment horizontal="left"/>
    </xf>
    <xf numFmtId="166" fontId="9" fillId="2" borderId="7" xfId="0" applyNumberFormat="1" applyFont="1" applyFill="1" applyBorder="1" applyAlignment="1">
      <alignment horizontal="left"/>
    </xf>
    <xf numFmtId="166" fontId="12" fillId="2" borderId="7" xfId="0" applyNumberFormat="1" applyFont="1" applyFill="1" applyBorder="1" applyAlignment="1">
      <alignment horizontal="left"/>
    </xf>
    <xf numFmtId="165" fontId="12" fillId="2" borderId="7" xfId="0" applyNumberFormat="1" applyFont="1" applyFill="1" applyBorder="1" applyAlignment="1">
      <alignment horizontal="center" vertical="center"/>
    </xf>
    <xf numFmtId="166" fontId="12" fillId="2" borderId="7" xfId="0" applyNumberFormat="1" applyFont="1" applyFill="1" applyBorder="1" applyAlignment="1">
      <alignment horizontal="center" vertical="center"/>
    </xf>
    <xf numFmtId="166" fontId="12" fillId="0" borderId="7" xfId="0" applyNumberFormat="1" applyFont="1" applyFill="1" applyBorder="1" applyAlignment="1">
      <alignment horizontal="center" vertical="center"/>
    </xf>
    <xf numFmtId="166" fontId="12" fillId="2" borderId="12" xfId="0" applyNumberFormat="1" applyFont="1" applyFill="1" applyBorder="1" applyAlignment="1">
      <alignment horizontal="center" vertical="center"/>
    </xf>
    <xf numFmtId="165" fontId="10" fillId="0" borderId="11" xfId="0" applyNumberFormat="1" applyFont="1" applyFill="1" applyBorder="1" applyAlignment="1">
      <alignment horizontal="left" wrapText="1"/>
    </xf>
    <xf numFmtId="165" fontId="11" fillId="0" borderId="9" xfId="0" applyNumberFormat="1" applyFont="1" applyFill="1" applyBorder="1" applyAlignment="1">
      <alignment horizontal="left" wrapText="1"/>
    </xf>
    <xf numFmtId="165" fontId="10" fillId="0" borderId="9" xfId="0" applyNumberFormat="1" applyFont="1" applyFill="1" applyBorder="1" applyAlignment="1">
      <alignment horizontal="left" wrapText="1"/>
    </xf>
    <xf numFmtId="165" fontId="10" fillId="0" borderId="9" xfId="0" applyNumberFormat="1" applyFont="1" applyFill="1" applyBorder="1" applyAlignment="1">
      <alignment horizontal="center" vertical="center"/>
    </xf>
    <xf numFmtId="165" fontId="10" fillId="0" borderId="13" xfId="0" applyNumberFormat="1" applyFont="1" applyFill="1" applyBorder="1" applyAlignment="1">
      <alignment horizontal="center" vertical="center"/>
    </xf>
    <xf numFmtId="165" fontId="12" fillId="0" borderId="5" xfId="0" applyNumberFormat="1" applyFont="1" applyFill="1" applyBorder="1" applyAlignment="1">
      <alignment horizontal="left"/>
    </xf>
    <xf numFmtId="165" fontId="9" fillId="0" borderId="4" xfId="0" applyNumberFormat="1" applyFont="1" applyFill="1" applyBorder="1" applyAlignment="1">
      <alignment horizontal="left"/>
    </xf>
    <xf numFmtId="2" fontId="12" fillId="0" borderId="4" xfId="0" applyNumberFormat="1" applyFont="1" applyFill="1" applyBorder="1" applyAlignment="1">
      <alignment horizontal="left"/>
    </xf>
    <xf numFmtId="0" fontId="15" fillId="0" borderId="0" xfId="0" applyFont="1" applyFill="1"/>
    <xf numFmtId="0" fontId="12" fillId="2" borderId="0" xfId="0" applyFont="1" applyFill="1" applyAlignment="1">
      <alignment horizontal="left" vertical="top" wrapText="1"/>
    </xf>
    <xf numFmtId="2" fontId="12" fillId="2" borderId="4" xfId="0" applyNumberFormat="1" applyFont="1" applyFill="1" applyBorder="1" applyAlignment="1">
      <alignment horizontal="center" vertical="center"/>
    </xf>
    <xf numFmtId="2" fontId="4" fillId="0" borderId="4" xfId="0" applyNumberFormat="1" applyFont="1" applyBorder="1"/>
    <xf numFmtId="166" fontId="4" fillId="0" borderId="4" xfId="0" applyNumberFormat="1" applyFont="1" applyBorder="1"/>
    <xf numFmtId="166" fontId="4" fillId="0" borderId="10" xfId="0" applyNumberFormat="1" applyFont="1" applyBorder="1"/>
    <xf numFmtId="166" fontId="12" fillId="0" borderId="0" xfId="0" applyNumberFormat="1" applyFont="1" applyFill="1" applyBorder="1" applyAlignment="1">
      <alignment horizontal="left" vertical="top" wrapText="1"/>
    </xf>
    <xf numFmtId="0" fontId="12" fillId="0" borderId="0" xfId="0" applyFont="1" applyFill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center" vertical="center"/>
    </xf>
    <xf numFmtId="2" fontId="12" fillId="0" borderId="10" xfId="0" applyNumberFormat="1" applyFont="1" applyFill="1" applyBorder="1" applyAlignment="1">
      <alignment horizontal="center" vertical="center"/>
    </xf>
    <xf numFmtId="166" fontId="12" fillId="0" borderId="5" xfId="0" applyNumberFormat="1" applyFont="1" applyFill="1" applyBorder="1" applyAlignment="1">
      <alignment horizontal="left"/>
    </xf>
    <xf numFmtId="166" fontId="12" fillId="0" borderId="4" xfId="0" applyNumberFormat="1" applyFont="1" applyFill="1" applyBorder="1" applyAlignment="1">
      <alignment horizontal="left"/>
    </xf>
    <xf numFmtId="166" fontId="12" fillId="0" borderId="10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left" vertical="top" wrapText="1"/>
    </xf>
    <xf numFmtId="2" fontId="15" fillId="0" borderId="4" xfId="0" applyNumberFormat="1" applyFont="1" applyFill="1" applyBorder="1" applyAlignment="1" applyProtection="1">
      <alignment horizontal="center" vertical="center" wrapText="1"/>
    </xf>
    <xf numFmtId="166" fontId="12" fillId="0" borderId="4" xfId="0" applyNumberFormat="1" applyFont="1" applyFill="1" applyBorder="1" applyAlignment="1">
      <alignment horizontal="left" vertical="top" wrapText="1"/>
    </xf>
    <xf numFmtId="166" fontId="12" fillId="2" borderId="0" xfId="0" applyNumberFormat="1" applyFont="1" applyFill="1" applyBorder="1" applyAlignment="1">
      <alignment horizontal="left" vertical="top" wrapText="1"/>
    </xf>
    <xf numFmtId="2" fontId="12" fillId="2" borderId="10" xfId="0" applyNumberFormat="1" applyFont="1" applyFill="1" applyBorder="1" applyAlignment="1">
      <alignment horizontal="center" vertical="center"/>
    </xf>
    <xf numFmtId="165" fontId="12" fillId="0" borderId="6" xfId="0" applyNumberFormat="1" applyFont="1" applyFill="1" applyBorder="1" applyAlignment="1">
      <alignment horizontal="left" vertical="top" wrapText="1"/>
    </xf>
    <xf numFmtId="166" fontId="4" fillId="0" borderId="4" xfId="0" applyNumberFormat="1" applyFont="1" applyBorder="1" applyAlignment="1">
      <alignment vertical="center"/>
    </xf>
    <xf numFmtId="166" fontId="4" fillId="0" borderId="10" xfId="0" applyNumberFormat="1" applyFont="1" applyBorder="1" applyAlignment="1">
      <alignment vertical="center"/>
    </xf>
    <xf numFmtId="166" fontId="13" fillId="2" borderId="4" xfId="0" applyNumberFormat="1" applyFont="1" applyFill="1" applyBorder="1" applyAlignment="1">
      <alignment horizontal="right" vertical="center"/>
    </xf>
    <xf numFmtId="2" fontId="4" fillId="0" borderId="10" xfId="0" applyNumberFormat="1" applyFont="1" applyBorder="1"/>
    <xf numFmtId="166" fontId="12" fillId="0" borderId="4" xfId="0" applyNumberFormat="1" applyFont="1" applyFill="1" applyBorder="1" applyAlignment="1">
      <alignment horizontal="left" wrapText="1"/>
    </xf>
    <xf numFmtId="166" fontId="12" fillId="0" borderId="4" xfId="0" applyNumberFormat="1" applyFont="1" applyFill="1" applyBorder="1" applyAlignment="1">
      <alignment horizontal="left" vertical="top" wrapText="1" shrinkToFit="1"/>
    </xf>
    <xf numFmtId="0" fontId="12" fillId="0" borderId="4" xfId="0" applyFont="1" applyFill="1" applyBorder="1" applyAlignment="1">
      <alignment horizontal="center" vertical="top"/>
    </xf>
    <xf numFmtId="165" fontId="10" fillId="2" borderId="9" xfId="0" applyNumberFormat="1" applyFont="1" applyFill="1" applyBorder="1" applyAlignment="1">
      <alignment horizontal="left" vertical="top" wrapText="1"/>
    </xf>
    <xf numFmtId="165" fontId="11" fillId="2" borderId="9" xfId="0" applyNumberFormat="1" applyFont="1" applyFill="1" applyBorder="1" applyAlignment="1">
      <alignment horizontal="left" vertical="top" wrapText="1"/>
    </xf>
    <xf numFmtId="165" fontId="10" fillId="2" borderId="9" xfId="0" applyNumberFormat="1" applyFont="1" applyFill="1" applyBorder="1" applyAlignment="1">
      <alignment horizontal="center" vertical="center" wrapText="1"/>
    </xf>
    <xf numFmtId="165" fontId="10" fillId="2" borderId="9" xfId="0" applyNumberFormat="1" applyFont="1" applyFill="1" applyBorder="1" applyAlignment="1">
      <alignment horizontal="center" vertical="center"/>
    </xf>
    <xf numFmtId="2" fontId="10" fillId="2" borderId="9" xfId="0" applyNumberFormat="1" applyFont="1" applyFill="1" applyBorder="1" applyAlignment="1">
      <alignment horizontal="center" vertical="center"/>
    </xf>
    <xf numFmtId="165" fontId="10" fillId="2" borderId="13" xfId="0" applyNumberFormat="1" applyFont="1" applyFill="1" applyBorder="1" applyAlignment="1">
      <alignment horizontal="center" vertical="center"/>
    </xf>
    <xf numFmtId="165" fontId="19" fillId="2" borderId="4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2" fillId="0" borderId="4" xfId="0" applyNumberFormat="1" applyFont="1" applyFill="1" applyBorder="1" applyAlignment="1">
      <alignment horizontal="center" vertical="center"/>
    </xf>
    <xf numFmtId="3" fontId="12" fillId="2" borderId="10" xfId="0" applyNumberFormat="1" applyFont="1" applyFill="1" applyBorder="1" applyAlignment="1">
      <alignment horizontal="center" vertical="center"/>
    </xf>
    <xf numFmtId="2" fontId="4" fillId="2" borderId="10" xfId="0" applyNumberFormat="1" applyFont="1" applyFill="1" applyBorder="1" applyAlignment="1">
      <alignment vertical="center"/>
    </xf>
    <xf numFmtId="2" fontId="4" fillId="2" borderId="4" xfId="0" applyNumberFormat="1" applyFont="1" applyFill="1" applyBorder="1" applyAlignment="1">
      <alignment vertical="center"/>
    </xf>
    <xf numFmtId="0" fontId="12" fillId="2" borderId="4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166" fontId="24" fillId="2" borderId="4" xfId="0" applyNumberFormat="1" applyFont="1" applyFill="1" applyBorder="1" applyAlignment="1">
      <alignment horizontal="center" vertical="center"/>
    </xf>
    <xf numFmtId="166" fontId="15" fillId="2" borderId="10" xfId="0" applyNumberFormat="1" applyFont="1" applyFill="1" applyBorder="1"/>
    <xf numFmtId="166" fontId="4" fillId="2" borderId="10" xfId="0" applyNumberFormat="1" applyFont="1" applyFill="1" applyBorder="1"/>
    <xf numFmtId="1" fontId="15" fillId="2" borderId="4" xfId="0" applyNumberFormat="1" applyFont="1" applyFill="1" applyBorder="1" applyAlignment="1">
      <alignment horizontal="center" vertical="center"/>
    </xf>
    <xf numFmtId="0" fontId="15" fillId="2" borderId="10" xfId="0" applyFont="1" applyFill="1" applyBorder="1"/>
    <xf numFmtId="1" fontId="15" fillId="0" borderId="4" xfId="0" applyNumberFormat="1" applyFont="1" applyFill="1" applyBorder="1" applyAlignment="1">
      <alignment horizontal="center" vertical="center"/>
    </xf>
    <xf numFmtId="164" fontId="4" fillId="0" borderId="10" xfId="0" applyNumberFormat="1" applyFont="1" applyBorder="1"/>
    <xf numFmtId="164" fontId="4" fillId="0" borderId="4" xfId="0" applyNumberFormat="1" applyFont="1" applyBorder="1"/>
    <xf numFmtId="1" fontId="12" fillId="0" borderId="10" xfId="0" applyNumberFormat="1" applyFont="1" applyFill="1" applyBorder="1" applyAlignment="1">
      <alignment horizontal="center" vertical="center"/>
    </xf>
    <xf numFmtId="0" fontId="12" fillId="2" borderId="0" xfId="0" applyFont="1" applyFill="1"/>
    <xf numFmtId="2" fontId="12" fillId="2" borderId="1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65" fontId="15" fillId="0" borderId="4" xfId="0" applyNumberFormat="1" applyFont="1" applyFill="1" applyBorder="1" applyAlignment="1">
      <alignment horizontal="center" vertical="center"/>
    </xf>
    <xf numFmtId="166" fontId="15" fillId="0" borderId="4" xfId="0" applyNumberFormat="1" applyFont="1" applyFill="1" applyBorder="1" applyAlignment="1">
      <alignment horizontal="center" vertical="center"/>
    </xf>
    <xf numFmtId="166" fontId="15" fillId="0" borderId="10" xfId="0" applyNumberFormat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165" fontId="15" fillId="0" borderId="4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4" xfId="0" applyFont="1" applyFill="1" applyBorder="1"/>
    <xf numFmtId="0" fontId="15" fillId="0" borderId="10" xfId="0" applyFont="1" applyFill="1" applyBorder="1"/>
    <xf numFmtId="0" fontId="15" fillId="0" borderId="4" xfId="0" applyFont="1" applyFill="1" applyBorder="1" applyAlignment="1">
      <alignment vertical="top" wrapText="1"/>
    </xf>
    <xf numFmtId="166" fontId="15" fillId="0" borderId="4" xfId="0" applyNumberFormat="1" applyFont="1" applyFill="1" applyBorder="1" applyAlignment="1">
      <alignment horizontal="center" vertical="top" wrapText="1"/>
    </xf>
    <xf numFmtId="166" fontId="15" fillId="0" borderId="10" xfId="0" applyNumberFormat="1" applyFont="1" applyFill="1" applyBorder="1" applyAlignment="1">
      <alignment horizontal="center" vertical="top" wrapText="1"/>
    </xf>
    <xf numFmtId="166" fontId="15" fillId="0" borderId="4" xfId="0" applyNumberFormat="1" applyFont="1" applyFill="1" applyBorder="1"/>
    <xf numFmtId="166" fontId="15" fillId="0" borderId="10" xfId="0" applyNumberFormat="1" applyFont="1" applyFill="1" applyBorder="1"/>
    <xf numFmtId="166" fontId="15" fillId="0" borderId="4" xfId="0" applyNumberFormat="1" applyFont="1" applyFill="1" applyBorder="1" applyAlignment="1">
      <alignment vertical="top" wrapText="1"/>
    </xf>
    <xf numFmtId="166" fontId="15" fillId="0" borderId="4" xfId="0" applyNumberFormat="1" applyFont="1" applyFill="1" applyBorder="1" applyAlignment="1">
      <alignment horizontal="center" vertical="top"/>
    </xf>
    <xf numFmtId="0" fontId="15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vertical="top" wrapText="1"/>
    </xf>
    <xf numFmtId="166" fontId="15" fillId="0" borderId="0" xfId="0" applyNumberFormat="1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wrapText="1"/>
    </xf>
    <xf numFmtId="0" fontId="5" fillId="0" borderId="4" xfId="0" applyFont="1" applyFill="1" applyBorder="1" applyAlignment="1">
      <alignment wrapText="1"/>
    </xf>
    <xf numFmtId="165" fontId="15" fillId="0" borderId="4" xfId="0" applyNumberFormat="1" applyFont="1" applyFill="1" applyBorder="1"/>
    <xf numFmtId="0" fontId="15" fillId="0" borderId="10" xfId="0" applyFont="1" applyFill="1" applyBorder="1" applyAlignment="1">
      <alignment horizontal="center"/>
    </xf>
    <xf numFmtId="0" fontId="5" fillId="0" borderId="4" xfId="0" applyFont="1" applyFill="1" applyBorder="1"/>
    <xf numFmtId="2" fontId="15" fillId="0" borderId="10" xfId="0" applyNumberFormat="1" applyFont="1" applyFill="1" applyBorder="1" applyAlignment="1">
      <alignment horizontal="center"/>
    </xf>
    <xf numFmtId="2" fontId="15" fillId="0" borderId="4" xfId="0" applyNumberFormat="1" applyFont="1" applyFill="1" applyBorder="1"/>
    <xf numFmtId="2" fontId="15" fillId="0" borderId="10" xfId="0" applyNumberFormat="1" applyFont="1" applyFill="1" applyBorder="1"/>
    <xf numFmtId="0" fontId="6" fillId="2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4" xfId="0" applyFont="1" applyFill="1" applyBorder="1"/>
    <xf numFmtId="0" fontId="5" fillId="0" borderId="4" xfId="0" applyFont="1" applyBorder="1"/>
    <xf numFmtId="1" fontId="13" fillId="0" borderId="4" xfId="0" applyNumberFormat="1" applyFont="1" applyFill="1" applyBorder="1" applyAlignment="1">
      <alignment horizontal="left" vertical="center"/>
    </xf>
    <xf numFmtId="1" fontId="4" fillId="2" borderId="0" xfId="0" applyNumberFormat="1" applyFont="1" applyFill="1" applyBorder="1"/>
    <xf numFmtId="0" fontId="15" fillId="0" borderId="4" xfId="0" applyFont="1" applyBorder="1" applyAlignment="1">
      <alignment vertical="center"/>
    </xf>
    <xf numFmtId="2" fontId="15" fillId="0" borderId="10" xfId="0" applyNumberFormat="1" applyFont="1" applyBorder="1" applyAlignment="1">
      <alignment vertical="center"/>
    </xf>
    <xf numFmtId="166" fontId="12" fillId="2" borderId="4" xfId="0" applyNumberFormat="1" applyFont="1" applyFill="1" applyBorder="1" applyAlignment="1">
      <alignment horizontal="left" vertical="top" wrapText="1"/>
    </xf>
    <xf numFmtId="2" fontId="4" fillId="2" borderId="4" xfId="0" applyNumberFormat="1" applyFont="1" applyFill="1" applyBorder="1"/>
    <xf numFmtId="2" fontId="10" fillId="0" borderId="10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22" fillId="2" borderId="4" xfId="0" applyFont="1" applyFill="1" applyBorder="1" applyAlignment="1">
      <alignment wrapText="1"/>
    </xf>
    <xf numFmtId="0" fontId="23" fillId="2" borderId="4" xfId="0" applyFont="1" applyFill="1" applyBorder="1" applyAlignment="1">
      <alignment wrapText="1"/>
    </xf>
    <xf numFmtId="1" fontId="10" fillId="2" borderId="4" xfId="0" applyNumberFormat="1" applyFont="1" applyFill="1" applyBorder="1" applyAlignment="1">
      <alignment horizontal="center" vertical="center" wrapText="1"/>
    </xf>
    <xf numFmtId="1" fontId="10" fillId="2" borderId="4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/>
    <xf numFmtId="0" fontId="11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/>
    <xf numFmtId="2" fontId="10" fillId="2" borderId="4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left"/>
    </xf>
    <xf numFmtId="0" fontId="23" fillId="2" borderId="6" xfId="0" applyFont="1" applyFill="1" applyBorder="1" applyAlignment="1">
      <alignment horizontal="left"/>
    </xf>
    <xf numFmtId="0" fontId="23" fillId="2" borderId="5" xfId="0" applyFont="1" applyFill="1" applyBorder="1" applyAlignment="1">
      <alignment horizontal="left"/>
    </xf>
    <xf numFmtId="0" fontId="14" fillId="2" borderId="6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2" fontId="10" fillId="2" borderId="10" xfId="0" applyNumberFormat="1" applyFont="1" applyFill="1" applyBorder="1" applyAlignment="1">
      <alignment horizontal="center" vertical="center"/>
    </xf>
    <xf numFmtId="2" fontId="10" fillId="2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/>
    <xf numFmtId="0" fontId="4" fillId="0" borderId="5" xfId="0" applyFont="1" applyBorder="1" applyAlignment="1"/>
    <xf numFmtId="0" fontId="15" fillId="2" borderId="6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4" fillId="2" borderId="0" xfId="0" applyFont="1" applyFill="1" applyBorder="1" applyAlignment="1">
      <alignment wrapText="1"/>
    </xf>
    <xf numFmtId="0" fontId="14" fillId="2" borderId="10" xfId="0" applyFont="1" applyFill="1" applyBorder="1" applyAlignment="1">
      <alignment horizontal="center" vertical="center"/>
    </xf>
    <xf numFmtId="0" fontId="22" fillId="2" borderId="6" xfId="0" applyFont="1" applyFill="1" applyBorder="1" applyAlignment="1"/>
    <xf numFmtId="0" fontId="14" fillId="2" borderId="6" xfId="0" applyFont="1" applyFill="1" applyBorder="1" applyAlignment="1"/>
    <xf numFmtId="0" fontId="8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619"/>
  <sheetViews>
    <sheetView tabSelected="1" workbookViewId="0">
      <selection activeCell="E417" sqref="E417"/>
    </sheetView>
  </sheetViews>
  <sheetFormatPr defaultRowHeight="13"/>
  <cols>
    <col min="1" max="1" width="4.453125" style="16" customWidth="1"/>
    <col min="2" max="2" width="18.26953125" customWidth="1"/>
    <col min="3" max="3" width="6.1796875" style="17" customWidth="1"/>
    <col min="4" max="4" width="6.81640625" customWidth="1"/>
    <col min="5" max="5" width="9" customWidth="1"/>
    <col min="6" max="6" width="5.453125" customWidth="1"/>
    <col min="7" max="7" width="5.7265625" customWidth="1"/>
    <col min="8" max="8" width="10.7265625" style="1" customWidth="1"/>
    <col min="9" max="10" width="9.453125" customWidth="1"/>
    <col min="11" max="11" width="9.1796875" style="13" customWidth="1"/>
    <col min="12" max="12" width="9.54296875" customWidth="1"/>
    <col min="13" max="13" width="9.7265625" customWidth="1"/>
    <col min="14" max="14" width="9.7265625" style="14" customWidth="1"/>
    <col min="15" max="15" width="11.453125" customWidth="1"/>
    <col min="16" max="16" width="10.7265625" customWidth="1"/>
    <col min="17" max="17" width="13.26953125" customWidth="1"/>
  </cols>
  <sheetData>
    <row r="1" spans="1:17" s="20" customFormat="1" ht="2.25" customHeight="1">
      <c r="A1" s="426"/>
      <c r="B1" s="22"/>
      <c r="C1" s="21"/>
      <c r="D1" s="22"/>
      <c r="E1" s="22"/>
      <c r="F1" s="22"/>
      <c r="G1" s="22"/>
      <c r="H1" s="23"/>
      <c r="I1" s="460"/>
      <c r="J1" s="460"/>
      <c r="K1" s="460"/>
      <c r="L1" s="460"/>
      <c r="M1" s="460"/>
      <c r="N1" s="19"/>
      <c r="O1" s="19"/>
      <c r="P1" s="19"/>
    </row>
    <row r="2" spans="1:17" s="20" customFormat="1" ht="33.75" customHeight="1">
      <c r="A2" s="426"/>
      <c r="B2" s="22"/>
      <c r="C2" s="21"/>
      <c r="D2" s="22"/>
      <c r="E2" s="22"/>
      <c r="F2" s="22"/>
      <c r="G2" s="22"/>
      <c r="H2" s="23"/>
      <c r="I2" s="465" t="s">
        <v>313</v>
      </c>
      <c r="J2" s="465"/>
      <c r="K2" s="465"/>
      <c r="L2" s="465"/>
      <c r="M2" s="465"/>
      <c r="N2" s="465"/>
      <c r="O2" s="465"/>
      <c r="P2" s="465"/>
    </row>
    <row r="3" spans="1:17" s="20" customFormat="1" ht="10.5" customHeight="1">
      <c r="A3" s="426"/>
      <c r="B3" s="22"/>
      <c r="C3" s="21"/>
      <c r="D3" s="22"/>
      <c r="E3" s="22"/>
      <c r="F3" s="22"/>
      <c r="G3" s="22"/>
      <c r="H3" s="23"/>
      <c r="I3" s="465"/>
      <c r="J3" s="465"/>
      <c r="K3" s="465"/>
      <c r="L3" s="465"/>
      <c r="M3" s="465"/>
      <c r="N3" s="465"/>
      <c r="O3" s="465"/>
      <c r="P3" s="465"/>
    </row>
    <row r="4" spans="1:17" s="20" customFormat="1" ht="15.75" hidden="1" customHeight="1">
      <c r="A4" s="426"/>
      <c r="B4" s="22"/>
      <c r="C4" s="21"/>
      <c r="D4" s="22"/>
      <c r="E4" s="22"/>
      <c r="F4" s="22"/>
      <c r="G4" s="22"/>
      <c r="H4" s="23"/>
      <c r="I4" s="465"/>
      <c r="J4" s="465"/>
      <c r="K4" s="465"/>
      <c r="L4" s="465"/>
      <c r="M4" s="465"/>
      <c r="N4" s="465"/>
      <c r="O4" s="465"/>
      <c r="P4" s="465"/>
    </row>
    <row r="5" spans="1:17" s="20" customFormat="1" ht="33" hidden="1" customHeight="1">
      <c r="A5" s="426"/>
      <c r="B5" s="22"/>
      <c r="C5" s="21"/>
      <c r="D5" s="22"/>
      <c r="E5" s="22"/>
      <c r="F5" s="22"/>
      <c r="G5" s="22"/>
      <c r="H5" s="23"/>
      <c r="I5" s="465"/>
      <c r="J5" s="465"/>
      <c r="K5" s="465"/>
      <c r="L5" s="465"/>
      <c r="M5" s="465"/>
      <c r="N5" s="465"/>
      <c r="O5" s="465"/>
      <c r="P5" s="465"/>
    </row>
    <row r="6" spans="1:17" s="20" customFormat="1" ht="29.25" customHeight="1">
      <c r="A6" s="24"/>
      <c r="B6" s="25"/>
      <c r="C6" s="464"/>
      <c r="D6" s="464"/>
      <c r="E6" s="464"/>
      <c r="F6" s="464"/>
      <c r="G6" s="464"/>
      <c r="H6" s="464"/>
      <c r="I6" s="464"/>
      <c r="J6" s="464"/>
      <c r="K6" s="464"/>
      <c r="L6" s="464"/>
      <c r="M6" s="26"/>
      <c r="N6" s="19"/>
      <c r="O6" s="19"/>
      <c r="P6" s="19"/>
    </row>
    <row r="7" spans="1:17" s="20" customFormat="1" ht="14">
      <c r="A7" s="24"/>
      <c r="B7" s="25"/>
      <c r="C7" s="464"/>
      <c r="D7" s="464"/>
      <c r="E7" s="464"/>
      <c r="F7" s="464"/>
      <c r="G7" s="464"/>
      <c r="H7" s="464"/>
      <c r="I7" s="464"/>
      <c r="J7" s="464"/>
      <c r="K7" s="464"/>
      <c r="L7" s="464"/>
      <c r="M7" s="26"/>
      <c r="N7" s="19"/>
      <c r="O7" s="19"/>
      <c r="P7" s="19"/>
    </row>
    <row r="8" spans="1:17" s="20" customFormat="1" ht="102.75" customHeight="1">
      <c r="A8" s="24"/>
      <c r="B8" s="25"/>
      <c r="C8" s="464" t="s">
        <v>298</v>
      </c>
      <c r="D8" s="464"/>
      <c r="E8" s="464"/>
      <c r="F8" s="464"/>
      <c r="G8" s="464"/>
      <c r="H8" s="464"/>
      <c r="I8" s="464"/>
      <c r="J8" s="464"/>
      <c r="K8" s="464"/>
      <c r="L8" s="464"/>
      <c r="M8" s="27"/>
      <c r="N8" s="28"/>
      <c r="O8" s="19"/>
      <c r="P8" s="19"/>
    </row>
    <row r="9" spans="1:17" s="20" customFormat="1" ht="117" customHeight="1">
      <c r="A9" s="438" t="s">
        <v>0</v>
      </c>
      <c r="B9" s="440" t="s">
        <v>1</v>
      </c>
      <c r="C9" s="442" t="s">
        <v>2</v>
      </c>
      <c r="D9" s="440" t="s">
        <v>3</v>
      </c>
      <c r="E9" s="444" t="s">
        <v>4</v>
      </c>
      <c r="F9" s="446" t="s">
        <v>5</v>
      </c>
      <c r="G9" s="447"/>
      <c r="H9" s="454" t="s">
        <v>6</v>
      </c>
      <c r="I9" s="455"/>
      <c r="J9" s="455"/>
      <c r="K9" s="455"/>
      <c r="L9" s="455"/>
      <c r="M9" s="455"/>
      <c r="N9" s="456"/>
      <c r="O9" s="456"/>
      <c r="P9" s="457"/>
    </row>
    <row r="10" spans="1:17" s="20" customFormat="1" ht="76.5" customHeight="1">
      <c r="A10" s="439"/>
      <c r="B10" s="441"/>
      <c r="C10" s="443"/>
      <c r="D10" s="441"/>
      <c r="E10" s="445"/>
      <c r="F10" s="29" t="s">
        <v>7</v>
      </c>
      <c r="G10" s="30" t="s">
        <v>8</v>
      </c>
      <c r="H10" s="31" t="s">
        <v>9</v>
      </c>
      <c r="I10" s="32">
        <v>2014</v>
      </c>
      <c r="J10" s="32">
        <v>2015</v>
      </c>
      <c r="K10" s="33">
        <v>2016</v>
      </c>
      <c r="L10" s="32">
        <v>2017</v>
      </c>
      <c r="M10" s="34">
        <v>2018</v>
      </c>
      <c r="N10" s="35">
        <v>2019</v>
      </c>
      <c r="O10" s="36">
        <v>2020</v>
      </c>
      <c r="P10" s="35">
        <v>2021</v>
      </c>
    </row>
    <row r="11" spans="1:17" s="20" customFormat="1" ht="12.5">
      <c r="A11" s="37">
        <v>1</v>
      </c>
      <c r="B11" s="38">
        <v>2</v>
      </c>
      <c r="C11" s="39">
        <v>3</v>
      </c>
      <c r="D11" s="38">
        <v>4</v>
      </c>
      <c r="E11" s="37">
        <v>5</v>
      </c>
      <c r="F11" s="38">
        <v>6</v>
      </c>
      <c r="G11" s="38">
        <v>7</v>
      </c>
      <c r="H11" s="37">
        <v>8</v>
      </c>
      <c r="I11" s="37">
        <v>9</v>
      </c>
      <c r="J11" s="37">
        <v>10</v>
      </c>
      <c r="K11" s="40">
        <v>11</v>
      </c>
      <c r="L11" s="37">
        <v>12</v>
      </c>
      <c r="M11" s="41">
        <v>13</v>
      </c>
      <c r="N11" s="42">
        <v>14</v>
      </c>
      <c r="O11" s="43">
        <v>15</v>
      </c>
      <c r="P11" s="42">
        <v>16</v>
      </c>
    </row>
    <row r="12" spans="1:17" s="51" customFormat="1" ht="77.25" customHeight="1">
      <c r="A12" s="40">
        <v>2</v>
      </c>
      <c r="B12" s="44" t="s">
        <v>21</v>
      </c>
      <c r="C12" s="45"/>
      <c r="D12" s="46"/>
      <c r="E12" s="40"/>
      <c r="F12" s="46"/>
      <c r="G12" s="46"/>
      <c r="H12" s="47">
        <f t="shared" ref="H12:P12" si="0">H17+H29+H40+H58+H514</f>
        <v>868817.79800000007</v>
      </c>
      <c r="I12" s="47">
        <f t="shared" si="0"/>
        <v>43190.842000000004</v>
      </c>
      <c r="J12" s="47">
        <f t="shared" si="0"/>
        <v>106976.3</v>
      </c>
      <c r="K12" s="47">
        <f t="shared" si="0"/>
        <v>85689.32</v>
      </c>
      <c r="L12" s="47">
        <f t="shared" si="0"/>
        <v>140887.78599999999</v>
      </c>
      <c r="M12" s="48">
        <f t="shared" si="0"/>
        <v>223112.80000000002</v>
      </c>
      <c r="N12" s="49">
        <f t="shared" si="0"/>
        <v>119062.6</v>
      </c>
      <c r="O12" s="49">
        <f t="shared" si="0"/>
        <v>81584.83</v>
      </c>
      <c r="P12" s="49">
        <f t="shared" si="0"/>
        <v>68313.320000000007</v>
      </c>
      <c r="Q12" s="50"/>
    </row>
    <row r="13" spans="1:17" s="51" customFormat="1" ht="12.5">
      <c r="A13" s="40">
        <v>3</v>
      </c>
      <c r="B13" s="52" t="s">
        <v>14</v>
      </c>
      <c r="C13" s="45"/>
      <c r="D13" s="46"/>
      <c r="E13" s="40"/>
      <c r="F13" s="46"/>
      <c r="G13" s="46"/>
      <c r="H13" s="53">
        <f t="shared" ref="H13:P13" si="1">H18+H30+H41+H59+H515</f>
        <v>712923.83000000007</v>
      </c>
      <c r="I13" s="53">
        <f t="shared" si="1"/>
        <v>24300</v>
      </c>
      <c r="J13" s="53">
        <f t="shared" si="1"/>
        <v>79424</v>
      </c>
      <c r="K13" s="53">
        <f t="shared" si="1"/>
        <v>78431.12</v>
      </c>
      <c r="L13" s="53">
        <f t="shared" si="1"/>
        <v>129942.88</v>
      </c>
      <c r="M13" s="54">
        <f t="shared" si="1"/>
        <v>199358</v>
      </c>
      <c r="N13" s="55">
        <f t="shared" si="1"/>
        <v>100092.5</v>
      </c>
      <c r="O13" s="56">
        <f t="shared" si="1"/>
        <v>50687.67</v>
      </c>
      <c r="P13" s="55">
        <f t="shared" si="1"/>
        <v>50687.66</v>
      </c>
      <c r="Q13" s="50"/>
    </row>
    <row r="14" spans="1:17" s="51" customFormat="1" ht="26.25" customHeight="1">
      <c r="A14" s="40">
        <v>4</v>
      </c>
      <c r="B14" s="52" t="s">
        <v>15</v>
      </c>
      <c r="C14" s="45"/>
      <c r="D14" s="46"/>
      <c r="E14" s="40"/>
      <c r="F14" s="46"/>
      <c r="G14" s="46"/>
      <c r="H14" s="53">
        <f t="shared" ref="H14:P14" si="2">H19+H31+H42+H60+H516</f>
        <v>146193.96799999999</v>
      </c>
      <c r="I14" s="53">
        <f t="shared" si="2"/>
        <v>18890.842000000001</v>
      </c>
      <c r="J14" s="53">
        <f t="shared" si="2"/>
        <v>17852.3</v>
      </c>
      <c r="K14" s="53">
        <f t="shared" si="2"/>
        <v>7258.2000000000007</v>
      </c>
      <c r="L14" s="53">
        <f t="shared" si="2"/>
        <v>10944.906000000001</v>
      </c>
      <c r="M14" s="54">
        <f t="shared" si="2"/>
        <v>23754.799999999999</v>
      </c>
      <c r="N14" s="57">
        <f t="shared" si="2"/>
        <v>18970.099999999999</v>
      </c>
      <c r="O14" s="56">
        <f t="shared" si="2"/>
        <v>30897.16</v>
      </c>
      <c r="P14" s="55">
        <f t="shared" si="2"/>
        <v>17625.66</v>
      </c>
      <c r="Q14" s="50"/>
    </row>
    <row r="15" spans="1:17" s="51" customFormat="1" ht="10.5" customHeight="1">
      <c r="A15" s="40">
        <v>5</v>
      </c>
      <c r="B15" s="58" t="s">
        <v>16</v>
      </c>
      <c r="C15" s="45"/>
      <c r="D15" s="46"/>
      <c r="E15" s="40"/>
      <c r="F15" s="46"/>
      <c r="G15" s="46"/>
      <c r="H15" s="53">
        <f t="shared" ref="H15:P15" si="3">H20+H32+H43+H61</f>
        <v>9700</v>
      </c>
      <c r="I15" s="53">
        <f t="shared" si="3"/>
        <v>0</v>
      </c>
      <c r="J15" s="53">
        <f t="shared" si="3"/>
        <v>9700</v>
      </c>
      <c r="K15" s="53">
        <f t="shared" si="3"/>
        <v>0</v>
      </c>
      <c r="L15" s="53">
        <f t="shared" si="3"/>
        <v>0</v>
      </c>
      <c r="M15" s="54">
        <f t="shared" si="3"/>
        <v>0</v>
      </c>
      <c r="N15" s="55">
        <f t="shared" si="3"/>
        <v>0</v>
      </c>
      <c r="O15" s="56">
        <f t="shared" si="3"/>
        <v>0</v>
      </c>
      <c r="P15" s="55">
        <f t="shared" si="3"/>
        <v>0</v>
      </c>
      <c r="Q15" s="50"/>
    </row>
    <row r="16" spans="1:17" s="18" customFormat="1" ht="0.75" hidden="1" customHeight="1">
      <c r="A16" s="40">
        <v>4</v>
      </c>
      <c r="B16" s="451" t="s">
        <v>174</v>
      </c>
      <c r="C16" s="452"/>
      <c r="D16" s="452"/>
      <c r="E16" s="452"/>
      <c r="F16" s="452"/>
      <c r="G16" s="452"/>
      <c r="H16" s="452"/>
      <c r="I16" s="452"/>
      <c r="J16" s="452"/>
      <c r="K16" s="452"/>
      <c r="L16" s="452"/>
      <c r="M16" s="453"/>
      <c r="N16" s="59"/>
      <c r="O16" s="60"/>
      <c r="P16" s="59"/>
      <c r="Q16" s="50"/>
    </row>
    <row r="17" spans="1:17" s="20" customFormat="1" ht="57.5" hidden="1">
      <c r="A17" s="40">
        <v>4</v>
      </c>
      <c r="B17" s="61" t="s">
        <v>21</v>
      </c>
      <c r="C17" s="62"/>
      <c r="D17" s="63"/>
      <c r="E17" s="64">
        <f>SUM(H17)</f>
        <v>0</v>
      </c>
      <c r="F17" s="63"/>
      <c r="G17" s="63"/>
      <c r="H17" s="65">
        <f>SUM(I17:N17)</f>
        <v>0</v>
      </c>
      <c r="I17" s="66">
        <f t="shared" ref="I17:L17" si="4">I21+I24</f>
        <v>0</v>
      </c>
      <c r="J17" s="66">
        <f t="shared" si="4"/>
        <v>0</v>
      </c>
      <c r="K17" s="67">
        <f t="shared" si="4"/>
        <v>0</v>
      </c>
      <c r="L17" s="66">
        <f t="shared" si="4"/>
        <v>0</v>
      </c>
      <c r="M17" s="68">
        <f>SUM(M19:M20)</f>
        <v>0</v>
      </c>
      <c r="N17" s="69">
        <f>SUM(N18:N20)</f>
        <v>0</v>
      </c>
      <c r="O17" s="43"/>
      <c r="P17" s="42"/>
      <c r="Q17" s="50"/>
    </row>
    <row r="18" spans="1:17" s="20" customFormat="1" ht="12.5" hidden="1">
      <c r="A18" s="40">
        <v>4</v>
      </c>
      <c r="B18" s="70" t="s">
        <v>14</v>
      </c>
      <c r="C18" s="62"/>
      <c r="D18" s="63"/>
      <c r="E18" s="64">
        <f t="shared" ref="E18:E20" si="5">SUM(H18)</f>
        <v>0</v>
      </c>
      <c r="F18" s="63"/>
      <c r="G18" s="63"/>
      <c r="H18" s="64">
        <f t="shared" ref="H18:N18" si="6">H26</f>
        <v>0</v>
      </c>
      <c r="I18" s="71">
        <f t="shared" si="6"/>
        <v>0</v>
      </c>
      <c r="J18" s="71">
        <f t="shared" si="6"/>
        <v>0</v>
      </c>
      <c r="K18" s="72">
        <f t="shared" si="6"/>
        <v>0</v>
      </c>
      <c r="L18" s="71">
        <f t="shared" si="6"/>
        <v>0</v>
      </c>
      <c r="M18" s="73">
        <f t="shared" si="6"/>
        <v>0</v>
      </c>
      <c r="N18" s="74">
        <f t="shared" si="6"/>
        <v>0</v>
      </c>
      <c r="O18" s="43"/>
      <c r="P18" s="42"/>
      <c r="Q18" s="50"/>
    </row>
    <row r="19" spans="1:17" s="20" customFormat="1" ht="12.5" hidden="1">
      <c r="A19" s="40">
        <v>4</v>
      </c>
      <c r="B19" s="70" t="s">
        <v>15</v>
      </c>
      <c r="C19" s="62"/>
      <c r="D19" s="63"/>
      <c r="E19" s="64">
        <f t="shared" si="5"/>
        <v>0</v>
      </c>
      <c r="F19" s="63"/>
      <c r="G19" s="63"/>
      <c r="H19" s="64">
        <f>H23+H27</f>
        <v>0</v>
      </c>
      <c r="I19" s="71">
        <f t="shared" ref="I19:N19" si="7">I23+I27</f>
        <v>0</v>
      </c>
      <c r="J19" s="71">
        <f t="shared" si="7"/>
        <v>0</v>
      </c>
      <c r="K19" s="72">
        <f t="shared" si="7"/>
        <v>0</v>
      </c>
      <c r="L19" s="71">
        <f t="shared" si="7"/>
        <v>0</v>
      </c>
      <c r="M19" s="73">
        <f t="shared" si="7"/>
        <v>0</v>
      </c>
      <c r="N19" s="74">
        <f t="shared" si="7"/>
        <v>0</v>
      </c>
      <c r="O19" s="43"/>
      <c r="P19" s="42"/>
      <c r="Q19" s="50"/>
    </row>
    <row r="20" spans="1:17" s="20" customFormat="1" ht="12.5" hidden="1">
      <c r="A20" s="40">
        <v>4</v>
      </c>
      <c r="B20" s="75" t="s">
        <v>16</v>
      </c>
      <c r="C20" s="62"/>
      <c r="D20" s="63"/>
      <c r="E20" s="64">
        <f t="shared" si="5"/>
        <v>0</v>
      </c>
      <c r="F20" s="63"/>
      <c r="G20" s="63"/>
      <c r="H20" s="64">
        <v>0</v>
      </c>
      <c r="I20" s="63">
        <v>0</v>
      </c>
      <c r="J20" s="63">
        <v>0</v>
      </c>
      <c r="K20" s="76">
        <v>0</v>
      </c>
      <c r="L20" s="63">
        <v>0</v>
      </c>
      <c r="M20" s="77">
        <v>0</v>
      </c>
      <c r="N20" s="42"/>
      <c r="O20" s="43"/>
      <c r="P20" s="42"/>
      <c r="Q20" s="50"/>
    </row>
    <row r="21" spans="1:17" s="20" customFormat="1" ht="46" hidden="1">
      <c r="A21" s="40">
        <v>4</v>
      </c>
      <c r="B21" s="78" t="s">
        <v>171</v>
      </c>
      <c r="C21" s="79"/>
      <c r="D21" s="80"/>
      <c r="E21" s="81"/>
      <c r="F21" s="37">
        <v>2019</v>
      </c>
      <c r="G21" s="37">
        <v>2019</v>
      </c>
      <c r="H21" s="82"/>
      <c r="I21" s="81"/>
      <c r="J21" s="81"/>
      <c r="K21" s="83"/>
      <c r="L21" s="81">
        <v>0</v>
      </c>
      <c r="M21" s="84"/>
      <c r="N21" s="42"/>
      <c r="O21" s="43"/>
      <c r="P21" s="42"/>
      <c r="Q21" s="50"/>
    </row>
    <row r="22" spans="1:17" s="20" customFormat="1" ht="12.5" hidden="1">
      <c r="A22" s="40">
        <v>4</v>
      </c>
      <c r="B22" s="85" t="s">
        <v>13</v>
      </c>
      <c r="C22" s="86"/>
      <c r="D22" s="80"/>
      <c r="E22" s="81">
        <f>SUM(H22)</f>
        <v>0</v>
      </c>
      <c r="F22" s="37"/>
      <c r="G22" s="37"/>
      <c r="H22" s="82">
        <v>0</v>
      </c>
      <c r="I22" s="81"/>
      <c r="J22" s="81"/>
      <c r="K22" s="83"/>
      <c r="L22" s="81">
        <v>0</v>
      </c>
      <c r="M22" s="84">
        <v>0</v>
      </c>
      <c r="N22" s="81">
        <v>0</v>
      </c>
      <c r="O22" s="43"/>
      <c r="P22" s="42"/>
      <c r="Q22" s="50"/>
    </row>
    <row r="23" spans="1:17" s="20" customFormat="1" ht="12.5" hidden="1">
      <c r="A23" s="40">
        <v>4</v>
      </c>
      <c r="B23" s="85" t="s">
        <v>15</v>
      </c>
      <c r="C23" s="86"/>
      <c r="D23" s="80"/>
      <c r="E23" s="81"/>
      <c r="F23" s="37"/>
      <c r="G23" s="37"/>
      <c r="H23" s="82">
        <v>0</v>
      </c>
      <c r="I23" s="81"/>
      <c r="J23" s="81"/>
      <c r="K23" s="83"/>
      <c r="L23" s="81">
        <v>0</v>
      </c>
      <c r="M23" s="84">
        <v>0</v>
      </c>
      <c r="N23" s="42">
        <v>0</v>
      </c>
      <c r="O23" s="43"/>
      <c r="P23" s="42"/>
      <c r="Q23" s="50"/>
    </row>
    <row r="24" spans="1:17" s="20" customFormat="1" ht="23" hidden="1">
      <c r="A24" s="40">
        <v>4</v>
      </c>
      <c r="B24" s="87" t="s">
        <v>170</v>
      </c>
      <c r="C24" s="86"/>
      <c r="D24" s="80"/>
      <c r="E24" s="81"/>
      <c r="F24" s="37"/>
      <c r="G24" s="37"/>
      <c r="H24" s="82">
        <v>0</v>
      </c>
      <c r="I24" s="81"/>
      <c r="J24" s="81"/>
      <c r="K24" s="83"/>
      <c r="L24" s="81"/>
      <c r="M24" s="84"/>
      <c r="N24" s="42"/>
      <c r="O24" s="43"/>
      <c r="P24" s="42"/>
      <c r="Q24" s="50"/>
    </row>
    <row r="25" spans="1:17" s="20" customFormat="1" ht="12.5" hidden="1">
      <c r="A25" s="40">
        <v>4</v>
      </c>
      <c r="B25" s="85" t="s">
        <v>13</v>
      </c>
      <c r="C25" s="86"/>
      <c r="D25" s="80"/>
      <c r="E25" s="81">
        <v>0</v>
      </c>
      <c r="F25" s="37">
        <v>2019</v>
      </c>
      <c r="G25" s="37">
        <v>2019</v>
      </c>
      <c r="H25" s="82">
        <v>0</v>
      </c>
      <c r="I25" s="81"/>
      <c r="J25" s="81"/>
      <c r="K25" s="83"/>
      <c r="L25" s="81"/>
      <c r="M25" s="84">
        <v>0</v>
      </c>
      <c r="N25" s="88">
        <v>0</v>
      </c>
      <c r="O25" s="43"/>
      <c r="P25" s="42"/>
      <c r="Q25" s="50"/>
    </row>
    <row r="26" spans="1:17" s="20" customFormat="1" ht="12.5" hidden="1">
      <c r="A26" s="40">
        <v>4</v>
      </c>
      <c r="B26" s="85" t="s">
        <v>14</v>
      </c>
      <c r="C26" s="86"/>
      <c r="D26" s="80"/>
      <c r="E26" s="81"/>
      <c r="F26" s="37"/>
      <c r="G26" s="37"/>
      <c r="H26" s="82">
        <v>0</v>
      </c>
      <c r="I26" s="81"/>
      <c r="J26" s="81"/>
      <c r="K26" s="83"/>
      <c r="L26" s="81"/>
      <c r="M26" s="84">
        <v>0</v>
      </c>
      <c r="N26" s="42">
        <v>0</v>
      </c>
      <c r="O26" s="43"/>
      <c r="P26" s="42"/>
      <c r="Q26" s="50"/>
    </row>
    <row r="27" spans="1:17" s="20" customFormat="1" ht="12.5" hidden="1">
      <c r="A27" s="40">
        <v>4</v>
      </c>
      <c r="B27" s="85" t="s">
        <v>15</v>
      </c>
      <c r="C27" s="86"/>
      <c r="D27" s="80"/>
      <c r="E27" s="81"/>
      <c r="F27" s="37"/>
      <c r="G27" s="37"/>
      <c r="H27" s="82">
        <v>0</v>
      </c>
      <c r="I27" s="81"/>
      <c r="J27" s="81"/>
      <c r="K27" s="83"/>
      <c r="L27" s="81"/>
      <c r="M27" s="84">
        <v>0</v>
      </c>
      <c r="N27" s="42">
        <v>0</v>
      </c>
      <c r="O27" s="43"/>
      <c r="P27" s="42"/>
      <c r="Q27" s="50"/>
    </row>
    <row r="28" spans="1:17" s="18" customFormat="1" ht="12.5" hidden="1">
      <c r="A28" s="40">
        <v>4</v>
      </c>
      <c r="B28" s="461" t="s">
        <v>175</v>
      </c>
      <c r="C28" s="452"/>
      <c r="D28" s="452"/>
      <c r="E28" s="452"/>
      <c r="F28" s="452"/>
      <c r="G28" s="452"/>
      <c r="H28" s="452"/>
      <c r="I28" s="452"/>
      <c r="J28" s="452"/>
      <c r="K28" s="452"/>
      <c r="L28" s="452"/>
      <c r="M28" s="453"/>
      <c r="N28" s="59"/>
      <c r="O28" s="60"/>
      <c r="P28" s="59"/>
      <c r="Q28" s="50"/>
    </row>
    <row r="29" spans="1:17" s="20" customFormat="1" ht="57.5" hidden="1">
      <c r="A29" s="40">
        <v>4</v>
      </c>
      <c r="B29" s="61" t="s">
        <v>21</v>
      </c>
      <c r="C29" s="89"/>
      <c r="D29" s="90"/>
      <c r="E29" s="90"/>
      <c r="F29" s="90"/>
      <c r="G29" s="90"/>
      <c r="H29" s="91">
        <f t="shared" ref="H29:N29" si="8">H34+H37</f>
        <v>0</v>
      </c>
      <c r="I29" s="92">
        <f t="shared" si="8"/>
        <v>0</v>
      </c>
      <c r="J29" s="92">
        <f t="shared" si="8"/>
        <v>0</v>
      </c>
      <c r="K29" s="93">
        <f t="shared" si="8"/>
        <v>0</v>
      </c>
      <c r="L29" s="92">
        <f t="shared" si="8"/>
        <v>0</v>
      </c>
      <c r="M29" s="94">
        <f t="shared" si="8"/>
        <v>0</v>
      </c>
      <c r="N29" s="95">
        <f t="shared" si="8"/>
        <v>0</v>
      </c>
      <c r="O29" s="43"/>
      <c r="P29" s="42"/>
      <c r="Q29" s="50"/>
    </row>
    <row r="30" spans="1:17" s="20" customFormat="1" ht="12.5" hidden="1">
      <c r="A30" s="40">
        <v>4</v>
      </c>
      <c r="B30" s="70" t="s">
        <v>14</v>
      </c>
      <c r="C30" s="89"/>
      <c r="D30" s="90"/>
      <c r="E30" s="90"/>
      <c r="F30" s="90"/>
      <c r="G30" s="90"/>
      <c r="H30" s="91">
        <v>0</v>
      </c>
      <c r="I30" s="96">
        <v>0</v>
      </c>
      <c r="J30" s="96">
        <v>0</v>
      </c>
      <c r="K30" s="97">
        <v>0</v>
      </c>
      <c r="L30" s="96">
        <v>0</v>
      </c>
      <c r="M30" s="98">
        <v>0</v>
      </c>
      <c r="N30" s="99">
        <v>0</v>
      </c>
      <c r="O30" s="43"/>
      <c r="P30" s="42"/>
      <c r="Q30" s="50"/>
    </row>
    <row r="31" spans="1:17" s="20" customFormat="1" ht="12.5" hidden="1">
      <c r="A31" s="40">
        <v>4</v>
      </c>
      <c r="B31" s="70" t="s">
        <v>15</v>
      </c>
      <c r="C31" s="89"/>
      <c r="D31" s="90"/>
      <c r="E31" s="90"/>
      <c r="F31" s="90"/>
      <c r="G31" s="90"/>
      <c r="H31" s="91">
        <f t="shared" ref="H31:N31" si="9">H35+H38</f>
        <v>0</v>
      </c>
      <c r="I31" s="92">
        <f t="shared" si="9"/>
        <v>0</v>
      </c>
      <c r="J31" s="92">
        <v>0</v>
      </c>
      <c r="K31" s="93">
        <f t="shared" si="9"/>
        <v>0</v>
      </c>
      <c r="L31" s="92">
        <f t="shared" si="9"/>
        <v>0</v>
      </c>
      <c r="M31" s="94">
        <f t="shared" si="9"/>
        <v>0</v>
      </c>
      <c r="N31" s="95">
        <f t="shared" si="9"/>
        <v>0</v>
      </c>
      <c r="O31" s="43"/>
      <c r="P31" s="42"/>
      <c r="Q31" s="50"/>
    </row>
    <row r="32" spans="1:17" s="20" customFormat="1" ht="12.5" hidden="1">
      <c r="A32" s="40">
        <v>4</v>
      </c>
      <c r="B32" s="75" t="s">
        <v>16</v>
      </c>
      <c r="C32" s="89"/>
      <c r="D32" s="90"/>
      <c r="E32" s="90"/>
      <c r="F32" s="90"/>
      <c r="G32" s="90"/>
      <c r="H32" s="91">
        <v>0</v>
      </c>
      <c r="I32" s="96">
        <v>0</v>
      </c>
      <c r="J32" s="96">
        <v>0</v>
      </c>
      <c r="K32" s="97">
        <v>0</v>
      </c>
      <c r="L32" s="96">
        <v>0</v>
      </c>
      <c r="M32" s="98">
        <v>0</v>
      </c>
      <c r="N32" s="99">
        <v>0</v>
      </c>
      <c r="O32" s="43"/>
      <c r="P32" s="42"/>
      <c r="Q32" s="50"/>
    </row>
    <row r="33" spans="1:27" s="20" customFormat="1" ht="50" hidden="1">
      <c r="A33" s="40">
        <v>4</v>
      </c>
      <c r="B33" s="61" t="s">
        <v>10</v>
      </c>
      <c r="C33" s="79" t="s">
        <v>11</v>
      </c>
      <c r="D33" s="80" t="s">
        <v>12</v>
      </c>
      <c r="E33" s="81">
        <f t="shared" ref="E33:E38" si="10">SUM(H33)</f>
        <v>0</v>
      </c>
      <c r="F33" s="37">
        <v>2015</v>
      </c>
      <c r="G33" s="37">
        <v>2018</v>
      </c>
      <c r="H33" s="82">
        <f t="shared" ref="H33:M33" si="11">SUM(H34)</f>
        <v>0</v>
      </c>
      <c r="I33" s="82">
        <f t="shared" si="11"/>
        <v>0</v>
      </c>
      <c r="J33" s="82">
        <f t="shared" si="11"/>
        <v>0</v>
      </c>
      <c r="K33" s="53">
        <f t="shared" si="11"/>
        <v>0</v>
      </c>
      <c r="L33" s="82">
        <f t="shared" si="11"/>
        <v>0</v>
      </c>
      <c r="M33" s="100">
        <f t="shared" si="11"/>
        <v>0</v>
      </c>
      <c r="N33" s="42"/>
      <c r="O33" s="43"/>
      <c r="P33" s="42"/>
      <c r="Q33" s="50"/>
    </row>
    <row r="34" spans="1:27" s="20" customFormat="1" ht="12.5" hidden="1">
      <c r="A34" s="40">
        <v>4</v>
      </c>
      <c r="B34" s="85" t="s">
        <v>13</v>
      </c>
      <c r="C34" s="86"/>
      <c r="D34" s="80"/>
      <c r="E34" s="81">
        <f t="shared" si="10"/>
        <v>0</v>
      </c>
      <c r="F34" s="37"/>
      <c r="G34" s="37"/>
      <c r="H34" s="82">
        <f>SUM(I34:M34)</f>
        <v>0</v>
      </c>
      <c r="I34" s="81">
        <f>SUM(I35)</f>
        <v>0</v>
      </c>
      <c r="J34" s="81">
        <f>SUM(J35)</f>
        <v>0</v>
      </c>
      <c r="K34" s="83">
        <f>SUM(K35)</f>
        <v>0</v>
      </c>
      <c r="L34" s="81">
        <f>SUM(L35)</f>
        <v>0</v>
      </c>
      <c r="M34" s="84">
        <f>SUM(M35)</f>
        <v>0</v>
      </c>
      <c r="N34" s="42"/>
      <c r="O34" s="43"/>
      <c r="P34" s="42"/>
      <c r="Q34" s="50"/>
    </row>
    <row r="35" spans="1:27" s="20" customFormat="1" ht="12.5" hidden="1">
      <c r="A35" s="40">
        <v>4</v>
      </c>
      <c r="B35" s="85" t="s">
        <v>15</v>
      </c>
      <c r="C35" s="86"/>
      <c r="D35" s="80"/>
      <c r="E35" s="81">
        <f t="shared" si="10"/>
        <v>0</v>
      </c>
      <c r="F35" s="37"/>
      <c r="G35" s="37"/>
      <c r="H35" s="82">
        <f>SUM(I35:M35)</f>
        <v>0</v>
      </c>
      <c r="I35" s="81"/>
      <c r="J35" s="81">
        <v>0</v>
      </c>
      <c r="K35" s="83">
        <v>0</v>
      </c>
      <c r="L35" s="81">
        <v>0</v>
      </c>
      <c r="M35" s="84">
        <v>0</v>
      </c>
      <c r="N35" s="42"/>
      <c r="O35" s="43"/>
      <c r="P35" s="42"/>
      <c r="Q35" s="50"/>
    </row>
    <row r="36" spans="1:27" s="20" customFormat="1" ht="57.5" hidden="1">
      <c r="A36" s="40">
        <v>4</v>
      </c>
      <c r="B36" s="101" t="s">
        <v>17</v>
      </c>
      <c r="C36" s="79" t="s">
        <v>18</v>
      </c>
      <c r="D36" s="80" t="s">
        <v>12</v>
      </c>
      <c r="E36" s="81">
        <f t="shared" si="10"/>
        <v>0</v>
      </c>
      <c r="F36" s="37">
        <v>2015</v>
      </c>
      <c r="G36" s="37">
        <v>2015</v>
      </c>
      <c r="H36" s="82">
        <f t="shared" ref="H36:M37" si="12">SUM(H37)</f>
        <v>0</v>
      </c>
      <c r="I36" s="82">
        <f t="shared" si="12"/>
        <v>0</v>
      </c>
      <c r="J36" s="82">
        <f t="shared" si="12"/>
        <v>0</v>
      </c>
      <c r="K36" s="53">
        <f t="shared" si="12"/>
        <v>0</v>
      </c>
      <c r="L36" s="82">
        <f t="shared" si="12"/>
        <v>0</v>
      </c>
      <c r="M36" s="100">
        <f t="shared" si="12"/>
        <v>0</v>
      </c>
      <c r="N36" s="42"/>
      <c r="O36" s="43"/>
      <c r="P36" s="42"/>
      <c r="Q36" s="50"/>
    </row>
    <row r="37" spans="1:27" s="20" customFormat="1" ht="12.5" hidden="1">
      <c r="A37" s="40">
        <v>4</v>
      </c>
      <c r="B37" s="85" t="s">
        <v>13</v>
      </c>
      <c r="C37" s="86"/>
      <c r="D37" s="80"/>
      <c r="E37" s="81">
        <f t="shared" si="10"/>
        <v>0</v>
      </c>
      <c r="F37" s="37"/>
      <c r="G37" s="37"/>
      <c r="H37" s="82">
        <f t="shared" si="12"/>
        <v>0</v>
      </c>
      <c r="I37" s="81">
        <f t="shared" si="12"/>
        <v>0</v>
      </c>
      <c r="J37" s="81">
        <f t="shared" si="12"/>
        <v>0</v>
      </c>
      <c r="K37" s="83">
        <f t="shared" si="12"/>
        <v>0</v>
      </c>
      <c r="L37" s="81">
        <f t="shared" si="12"/>
        <v>0</v>
      </c>
      <c r="M37" s="84">
        <f t="shared" si="12"/>
        <v>0</v>
      </c>
      <c r="N37" s="42"/>
      <c r="O37" s="43"/>
      <c r="P37" s="42"/>
      <c r="Q37" s="50"/>
    </row>
    <row r="38" spans="1:27" s="20" customFormat="1" ht="12.5" hidden="1">
      <c r="A38" s="40">
        <v>4</v>
      </c>
      <c r="B38" s="85" t="s">
        <v>15</v>
      </c>
      <c r="C38" s="86"/>
      <c r="D38" s="80"/>
      <c r="E38" s="81">
        <f t="shared" si="10"/>
        <v>0</v>
      </c>
      <c r="F38" s="37"/>
      <c r="G38" s="37"/>
      <c r="H38" s="82">
        <f>I38+J38+K38+L38+M38</f>
        <v>0</v>
      </c>
      <c r="I38" s="81"/>
      <c r="J38" s="81">
        <v>0</v>
      </c>
      <c r="K38" s="83"/>
      <c r="L38" s="81"/>
      <c r="M38" s="84"/>
      <c r="N38" s="42"/>
      <c r="O38" s="43"/>
      <c r="P38" s="42"/>
      <c r="Q38" s="50"/>
    </row>
    <row r="39" spans="1:27" s="106" customFormat="1" ht="17.25" customHeight="1">
      <c r="A39" s="40">
        <v>6</v>
      </c>
      <c r="B39" s="451" t="s">
        <v>241</v>
      </c>
      <c r="C39" s="452"/>
      <c r="D39" s="452"/>
      <c r="E39" s="452"/>
      <c r="F39" s="452"/>
      <c r="G39" s="452"/>
      <c r="H39" s="452"/>
      <c r="I39" s="452"/>
      <c r="J39" s="452"/>
      <c r="K39" s="452"/>
      <c r="L39" s="452"/>
      <c r="M39" s="453"/>
      <c r="N39" s="102"/>
      <c r="O39" s="103"/>
      <c r="P39" s="104"/>
      <c r="Q39" s="50"/>
      <c r="R39" s="105"/>
      <c r="S39" s="105"/>
      <c r="T39" s="105"/>
      <c r="U39" s="105"/>
      <c r="V39" s="105"/>
      <c r="W39" s="105"/>
      <c r="X39" s="105"/>
      <c r="Y39" s="105"/>
      <c r="Z39" s="105"/>
      <c r="AA39" s="105"/>
    </row>
    <row r="40" spans="1:27" s="20" customFormat="1" ht="57.5">
      <c r="A40" s="40">
        <v>7</v>
      </c>
      <c r="B40" s="61" t="s">
        <v>21</v>
      </c>
      <c r="C40" s="107"/>
      <c r="D40" s="108"/>
      <c r="E40" s="109"/>
      <c r="F40" s="108"/>
      <c r="G40" s="108"/>
      <c r="H40" s="110">
        <v>12200</v>
      </c>
      <c r="I40" s="110">
        <f t="shared" ref="I40:P40" si="13">I45+I51+I54+I47</f>
        <v>0</v>
      </c>
      <c r="J40" s="110">
        <f t="shared" si="13"/>
        <v>0</v>
      </c>
      <c r="K40" s="111">
        <f t="shared" si="13"/>
        <v>0</v>
      </c>
      <c r="L40" s="110">
        <v>0</v>
      </c>
      <c r="M40" s="110">
        <v>0</v>
      </c>
      <c r="N40" s="112">
        <f t="shared" si="13"/>
        <v>0</v>
      </c>
      <c r="O40" s="113">
        <v>12200</v>
      </c>
      <c r="P40" s="112">
        <f t="shared" si="13"/>
        <v>0</v>
      </c>
      <c r="Q40" s="50"/>
      <c r="R40" s="114"/>
      <c r="S40" s="114"/>
      <c r="T40" s="114"/>
      <c r="U40" s="114"/>
      <c r="V40" s="114"/>
      <c r="W40" s="114"/>
      <c r="X40" s="114"/>
      <c r="Y40" s="114"/>
      <c r="Z40" s="114"/>
      <c r="AA40" s="114"/>
    </row>
    <row r="41" spans="1:27" s="20" customFormat="1" ht="14">
      <c r="A41" s="40">
        <v>8</v>
      </c>
      <c r="B41" s="70" t="s">
        <v>14</v>
      </c>
      <c r="C41" s="107"/>
      <c r="D41" s="108"/>
      <c r="E41" s="109"/>
      <c r="F41" s="108"/>
      <c r="G41" s="108"/>
      <c r="H41" s="110">
        <f>H46+H55+H48</f>
        <v>0</v>
      </c>
      <c r="I41" s="110">
        <f t="shared" ref="I41:P41" si="14">I48+I55</f>
        <v>0</v>
      </c>
      <c r="J41" s="110">
        <f t="shared" si="14"/>
        <v>0</v>
      </c>
      <c r="K41" s="111">
        <f t="shared" si="14"/>
        <v>0</v>
      </c>
      <c r="L41" s="110">
        <f t="shared" si="14"/>
        <v>0</v>
      </c>
      <c r="M41" s="115">
        <f t="shared" si="14"/>
        <v>0</v>
      </c>
      <c r="N41" s="112">
        <f t="shared" si="14"/>
        <v>0</v>
      </c>
      <c r="O41" s="113">
        <f t="shared" si="14"/>
        <v>0</v>
      </c>
      <c r="P41" s="112">
        <f t="shared" si="14"/>
        <v>0</v>
      </c>
      <c r="Q41" s="50"/>
      <c r="R41" s="114"/>
      <c r="S41" s="114"/>
      <c r="T41" s="114"/>
      <c r="U41" s="114"/>
      <c r="V41" s="114"/>
      <c r="W41" s="114"/>
      <c r="X41" s="114"/>
      <c r="Y41" s="114"/>
      <c r="Z41" s="114"/>
      <c r="AA41" s="114"/>
    </row>
    <row r="42" spans="1:27" s="20" customFormat="1" ht="14">
      <c r="A42" s="40">
        <v>9</v>
      </c>
      <c r="B42" s="70" t="s">
        <v>15</v>
      </c>
      <c r="C42" s="107"/>
      <c r="D42" s="108"/>
      <c r="E42" s="109"/>
      <c r="F42" s="108"/>
      <c r="G42" s="108"/>
      <c r="H42" s="110">
        <v>12200</v>
      </c>
      <c r="I42" s="110">
        <f t="shared" ref="I42:P42" si="15">I46+I49+I52+I56</f>
        <v>0</v>
      </c>
      <c r="J42" s="110">
        <f t="shared" si="15"/>
        <v>0</v>
      </c>
      <c r="K42" s="111">
        <f t="shared" si="15"/>
        <v>0</v>
      </c>
      <c r="L42" s="110">
        <f t="shared" si="15"/>
        <v>0</v>
      </c>
      <c r="M42" s="115">
        <v>0</v>
      </c>
      <c r="N42" s="112">
        <f t="shared" si="15"/>
        <v>0</v>
      </c>
      <c r="O42" s="113">
        <v>12200</v>
      </c>
      <c r="P42" s="112">
        <f t="shared" si="15"/>
        <v>0</v>
      </c>
      <c r="Q42" s="50"/>
      <c r="R42" s="114"/>
      <c r="S42" s="114"/>
      <c r="T42" s="114"/>
      <c r="U42" s="114"/>
      <c r="V42" s="114"/>
      <c r="W42" s="114"/>
      <c r="X42" s="114"/>
      <c r="Y42" s="114"/>
      <c r="Z42" s="114"/>
      <c r="AA42" s="114"/>
    </row>
    <row r="43" spans="1:27" s="20" customFormat="1" ht="14">
      <c r="A43" s="40">
        <v>10</v>
      </c>
      <c r="B43" s="75" t="s">
        <v>16</v>
      </c>
      <c r="C43" s="107"/>
      <c r="D43" s="108"/>
      <c r="E43" s="108"/>
      <c r="F43" s="108"/>
      <c r="G43" s="108"/>
      <c r="H43" s="116"/>
      <c r="I43" s="117">
        <v>0</v>
      </c>
      <c r="J43" s="117">
        <v>0</v>
      </c>
      <c r="K43" s="118">
        <v>0</v>
      </c>
      <c r="L43" s="117">
        <v>0</v>
      </c>
      <c r="M43" s="119">
        <v>0</v>
      </c>
      <c r="N43" s="120">
        <v>0</v>
      </c>
      <c r="O43" s="121">
        <v>0</v>
      </c>
      <c r="P43" s="120"/>
      <c r="Q43" s="50"/>
      <c r="R43" s="114"/>
      <c r="S43" s="114"/>
      <c r="T43" s="114"/>
      <c r="U43" s="114"/>
      <c r="V43" s="114"/>
      <c r="W43" s="114"/>
      <c r="X43" s="114"/>
      <c r="Y43" s="114"/>
      <c r="Z43" s="114"/>
      <c r="AA43" s="114"/>
    </row>
    <row r="44" spans="1:27" s="114" customFormat="1" ht="60.75" customHeight="1">
      <c r="A44" s="40">
        <v>11</v>
      </c>
      <c r="B44" s="429" t="s">
        <v>314</v>
      </c>
      <c r="C44" s="79" t="s">
        <v>254</v>
      </c>
      <c r="D44" s="122" t="s">
        <v>12</v>
      </c>
      <c r="E44" s="81"/>
      <c r="F44" s="37">
        <v>2020</v>
      </c>
      <c r="G44" s="37">
        <v>2020</v>
      </c>
      <c r="H44" s="64">
        <v>12200</v>
      </c>
      <c r="I44" s="81">
        <v>0</v>
      </c>
      <c r="J44" s="81">
        <v>0</v>
      </c>
      <c r="K44" s="83">
        <v>0</v>
      </c>
      <c r="L44" s="81">
        <v>0</v>
      </c>
      <c r="M44" s="84">
        <v>0</v>
      </c>
      <c r="N44" s="427">
        <v>0</v>
      </c>
      <c r="O44" s="428">
        <v>12200</v>
      </c>
      <c r="P44" s="427">
        <v>0</v>
      </c>
      <c r="Q44" s="50"/>
    </row>
    <row r="45" spans="1:27" s="114" customFormat="1" ht="14" hidden="1">
      <c r="A45" s="40">
        <v>4</v>
      </c>
      <c r="B45" s="85" t="s">
        <v>13</v>
      </c>
      <c r="C45" s="86"/>
      <c r="D45" s="122"/>
      <c r="E45" s="81">
        <f>SUM(H45)</f>
        <v>0</v>
      </c>
      <c r="F45" s="37"/>
      <c r="G45" s="37"/>
      <c r="H45" s="116">
        <v>0</v>
      </c>
      <c r="I45" s="82">
        <f t="shared" ref="I45:M45" si="16">SUM(I46)</f>
        <v>0</v>
      </c>
      <c r="J45" s="82">
        <f t="shared" si="16"/>
        <v>0</v>
      </c>
      <c r="K45" s="53">
        <f t="shared" si="16"/>
        <v>0</v>
      </c>
      <c r="L45" s="82">
        <f t="shared" si="16"/>
        <v>0</v>
      </c>
      <c r="M45" s="100">
        <f t="shared" si="16"/>
        <v>0</v>
      </c>
      <c r="N45" s="42"/>
      <c r="O45" s="123"/>
      <c r="P45" s="124"/>
      <c r="Q45" s="50"/>
    </row>
    <row r="46" spans="1:27" s="114" customFormat="1" ht="14" hidden="1">
      <c r="A46" s="40">
        <v>4</v>
      </c>
      <c r="B46" s="85" t="s">
        <v>15</v>
      </c>
      <c r="C46" s="86"/>
      <c r="D46" s="122"/>
      <c r="E46" s="81">
        <f>SUM(H46)</f>
        <v>0</v>
      </c>
      <c r="F46" s="37"/>
      <c r="G46" s="37"/>
      <c r="H46" s="116">
        <v>0</v>
      </c>
      <c r="I46" s="81"/>
      <c r="J46" s="81"/>
      <c r="K46" s="83"/>
      <c r="L46" s="81">
        <v>0</v>
      </c>
      <c r="M46" s="84"/>
      <c r="N46" s="42"/>
      <c r="O46" s="123"/>
      <c r="P46" s="124"/>
      <c r="Q46" s="50"/>
    </row>
    <row r="47" spans="1:27" s="114" customFormat="1" ht="1.5" hidden="1" customHeight="1">
      <c r="A47" s="40">
        <v>4</v>
      </c>
      <c r="B47" s="101" t="s">
        <v>240</v>
      </c>
      <c r="C47" s="79" t="s">
        <v>19</v>
      </c>
      <c r="D47" s="122" t="s">
        <v>12</v>
      </c>
      <c r="E47" s="81">
        <v>0</v>
      </c>
      <c r="F47" s="37">
        <v>2019</v>
      </c>
      <c r="G47" s="37">
        <v>2019</v>
      </c>
      <c r="H47" s="116">
        <f>SUM(I47:N47)</f>
        <v>0</v>
      </c>
      <c r="I47" s="81"/>
      <c r="J47" s="81"/>
      <c r="K47" s="83"/>
      <c r="L47" s="81"/>
      <c r="M47" s="84">
        <v>0</v>
      </c>
      <c r="N47" s="42">
        <f>SUM(N48:N49)</f>
        <v>0</v>
      </c>
      <c r="O47" s="123"/>
      <c r="P47" s="124"/>
      <c r="Q47" s="50"/>
    </row>
    <row r="48" spans="1:27" s="114" customFormat="1" ht="14" hidden="1">
      <c r="A48" s="40">
        <v>4</v>
      </c>
      <c r="B48" s="85" t="s">
        <v>14</v>
      </c>
      <c r="C48" s="86"/>
      <c r="D48" s="122"/>
      <c r="E48" s="81">
        <v>0</v>
      </c>
      <c r="F48" s="37"/>
      <c r="G48" s="37"/>
      <c r="H48" s="116">
        <f>SUM(I48:N48)</f>
        <v>0</v>
      </c>
      <c r="I48" s="81"/>
      <c r="J48" s="81"/>
      <c r="K48" s="83"/>
      <c r="L48" s="81"/>
      <c r="M48" s="84">
        <v>0</v>
      </c>
      <c r="N48" s="42">
        <v>0</v>
      </c>
      <c r="O48" s="123"/>
      <c r="P48" s="124"/>
      <c r="Q48" s="50"/>
    </row>
    <row r="49" spans="1:27" s="114" customFormat="1" ht="13.5" hidden="1" customHeight="1">
      <c r="A49" s="40">
        <v>4</v>
      </c>
      <c r="B49" s="85" t="s">
        <v>15</v>
      </c>
      <c r="C49" s="86"/>
      <c r="D49" s="122"/>
      <c r="E49" s="81">
        <v>0</v>
      </c>
      <c r="F49" s="37"/>
      <c r="G49" s="37"/>
      <c r="H49" s="116">
        <f>SUM(I49:N49)</f>
        <v>0</v>
      </c>
      <c r="I49" s="81"/>
      <c r="J49" s="81"/>
      <c r="K49" s="83"/>
      <c r="L49" s="81"/>
      <c r="M49" s="84">
        <v>0</v>
      </c>
      <c r="N49" s="42">
        <v>0</v>
      </c>
      <c r="O49" s="123"/>
      <c r="P49" s="124"/>
      <c r="Q49" s="50"/>
    </row>
    <row r="50" spans="1:27" s="114" customFormat="1" ht="60" hidden="1">
      <c r="A50" s="40">
        <v>4</v>
      </c>
      <c r="B50" s="101" t="s">
        <v>243</v>
      </c>
      <c r="C50" s="79" t="s">
        <v>19</v>
      </c>
      <c r="D50" s="122" t="s">
        <v>12</v>
      </c>
      <c r="E50" s="81">
        <v>0</v>
      </c>
      <c r="F50" s="37">
        <v>2018</v>
      </c>
      <c r="G50" s="37">
        <v>2018</v>
      </c>
      <c r="H50" s="116"/>
      <c r="I50" s="81"/>
      <c r="J50" s="125"/>
      <c r="K50" s="83"/>
      <c r="L50" s="81">
        <v>0</v>
      </c>
      <c r="M50" s="84"/>
      <c r="N50" s="42"/>
      <c r="O50" s="123"/>
      <c r="P50" s="124"/>
      <c r="Q50" s="50"/>
    </row>
    <row r="51" spans="1:27" s="114" customFormat="1" ht="14" hidden="1">
      <c r="A51" s="40">
        <v>4</v>
      </c>
      <c r="B51" s="85" t="s">
        <v>13</v>
      </c>
      <c r="C51" s="86"/>
      <c r="D51" s="122"/>
      <c r="E51" s="81"/>
      <c r="F51" s="37"/>
      <c r="G51" s="37"/>
      <c r="H51" s="126">
        <f>SUM(H52)</f>
        <v>0</v>
      </c>
      <c r="I51" s="127">
        <f t="shared" ref="I51:P51" si="17">SUM(I52)</f>
        <v>0</v>
      </c>
      <c r="J51" s="127">
        <f t="shared" si="17"/>
        <v>0</v>
      </c>
      <c r="K51" s="128">
        <f t="shared" si="17"/>
        <v>0</v>
      </c>
      <c r="L51" s="127">
        <v>0</v>
      </c>
      <c r="M51" s="129">
        <v>0</v>
      </c>
      <c r="N51" s="129">
        <f t="shared" si="17"/>
        <v>0</v>
      </c>
      <c r="O51" s="129">
        <f t="shared" si="17"/>
        <v>0</v>
      </c>
      <c r="P51" s="127">
        <f t="shared" si="17"/>
        <v>0</v>
      </c>
      <c r="Q51" s="50"/>
      <c r="R51" s="20"/>
      <c r="S51" s="20"/>
      <c r="T51" s="20"/>
      <c r="U51" s="20"/>
      <c r="V51" s="20"/>
      <c r="W51" s="20"/>
      <c r="X51" s="20"/>
      <c r="Y51" s="20"/>
      <c r="Z51" s="20"/>
      <c r="AA51" s="20"/>
    </row>
    <row r="52" spans="1:27" s="20" customFormat="1" ht="12" hidden="1" customHeight="1">
      <c r="A52" s="40">
        <v>4</v>
      </c>
      <c r="B52" s="85" t="s">
        <v>15</v>
      </c>
      <c r="C52" s="86"/>
      <c r="D52" s="122"/>
      <c r="E52" s="81"/>
      <c r="F52" s="37"/>
      <c r="G52" s="37"/>
      <c r="H52" s="126">
        <f>SUM(I52:N52)</f>
        <v>0</v>
      </c>
      <c r="I52" s="127"/>
      <c r="J52" s="127"/>
      <c r="K52" s="128"/>
      <c r="L52" s="81">
        <v>0</v>
      </c>
      <c r="M52" s="84">
        <v>0</v>
      </c>
      <c r="N52" s="84"/>
      <c r="O52" s="84">
        <v>0</v>
      </c>
      <c r="P52" s="81">
        <v>0</v>
      </c>
      <c r="Q52" s="50"/>
    </row>
    <row r="53" spans="1:27" s="20" customFormat="1" ht="60" hidden="1">
      <c r="A53" s="40">
        <v>4</v>
      </c>
      <c r="B53" s="101" t="s">
        <v>20</v>
      </c>
      <c r="C53" s="79" t="s">
        <v>19</v>
      </c>
      <c r="D53" s="122" t="s">
        <v>12</v>
      </c>
      <c r="E53" s="130"/>
      <c r="F53" s="37">
        <v>2018</v>
      </c>
      <c r="G53" s="37">
        <v>2018</v>
      </c>
      <c r="H53" s="116"/>
      <c r="I53" s="81"/>
      <c r="J53" s="130"/>
      <c r="K53" s="83"/>
      <c r="L53" s="81"/>
      <c r="M53" s="84"/>
      <c r="N53" s="42"/>
      <c r="O53" s="43"/>
      <c r="P53" s="42"/>
      <c r="Q53" s="50"/>
    </row>
    <row r="54" spans="1:27" s="20" customFormat="1" ht="12.5" hidden="1">
      <c r="A54" s="40">
        <v>4</v>
      </c>
      <c r="B54" s="85" t="s">
        <v>13</v>
      </c>
      <c r="C54" s="86"/>
      <c r="D54" s="80"/>
      <c r="E54" s="81">
        <f>SUM(E55:E56)</f>
        <v>0</v>
      </c>
      <c r="F54" s="37"/>
      <c r="G54" s="37"/>
      <c r="H54" s="116">
        <f t="shared" ref="H54:H55" si="18">SUM(I54:N54)</f>
        <v>0</v>
      </c>
      <c r="I54" s="81"/>
      <c r="J54" s="130"/>
      <c r="K54" s="83"/>
      <c r="L54" s="81"/>
      <c r="M54" s="84">
        <v>0</v>
      </c>
      <c r="N54" s="42"/>
      <c r="O54" s="43"/>
      <c r="P54" s="42"/>
      <c r="Q54" s="50"/>
    </row>
    <row r="55" spans="1:27" s="20" customFormat="1" ht="12.5" hidden="1">
      <c r="A55" s="40">
        <v>4</v>
      </c>
      <c r="B55" s="85" t="s">
        <v>14</v>
      </c>
      <c r="C55" s="86"/>
      <c r="D55" s="80"/>
      <c r="E55" s="130">
        <v>0</v>
      </c>
      <c r="F55" s="37"/>
      <c r="G55" s="37"/>
      <c r="H55" s="116">
        <f t="shared" si="18"/>
        <v>0</v>
      </c>
      <c r="I55" s="81"/>
      <c r="J55" s="130"/>
      <c r="K55" s="131"/>
      <c r="L55" s="81"/>
      <c r="M55" s="84">
        <v>0</v>
      </c>
      <c r="N55" s="42"/>
      <c r="O55" s="43"/>
      <c r="P55" s="42"/>
      <c r="Q55" s="50"/>
    </row>
    <row r="56" spans="1:27" s="20" customFormat="1" ht="12.5" hidden="1">
      <c r="A56" s="40">
        <v>4</v>
      </c>
      <c r="B56" s="85" t="s">
        <v>15</v>
      </c>
      <c r="C56" s="86"/>
      <c r="D56" s="80"/>
      <c r="E56" s="81">
        <v>0</v>
      </c>
      <c r="F56" s="37"/>
      <c r="G56" s="37"/>
      <c r="H56" s="116">
        <f>SUM(I56:N56)</f>
        <v>0</v>
      </c>
      <c r="I56" s="81"/>
      <c r="J56" s="81"/>
      <c r="K56" s="83"/>
      <c r="L56" s="81"/>
      <c r="M56" s="84">
        <v>0</v>
      </c>
      <c r="N56" s="42"/>
      <c r="O56" s="43"/>
      <c r="P56" s="42"/>
      <c r="Q56" s="50"/>
    </row>
    <row r="57" spans="1:27" s="20" customFormat="1" ht="41.25" customHeight="1">
      <c r="A57" s="40">
        <v>12</v>
      </c>
      <c r="B57" s="446" t="s">
        <v>176</v>
      </c>
      <c r="C57" s="458"/>
      <c r="D57" s="458"/>
      <c r="E57" s="458"/>
      <c r="F57" s="458"/>
      <c r="G57" s="458"/>
      <c r="H57" s="458"/>
      <c r="I57" s="458"/>
      <c r="J57" s="458"/>
      <c r="K57" s="458"/>
      <c r="L57" s="458"/>
      <c r="M57" s="458"/>
      <c r="N57" s="456"/>
      <c r="O57" s="456"/>
      <c r="P57" s="459"/>
      <c r="Q57" s="50"/>
    </row>
    <row r="58" spans="1:27" s="51" customFormat="1" ht="78" customHeight="1">
      <c r="A58" s="40">
        <v>13</v>
      </c>
      <c r="B58" s="44" t="s">
        <v>21</v>
      </c>
      <c r="C58" s="132"/>
      <c r="D58" s="133"/>
      <c r="E58" s="134"/>
      <c r="F58" s="134"/>
      <c r="G58" s="134"/>
      <c r="H58" s="134">
        <f>SUM(H59:H61)</f>
        <v>621542.54300000006</v>
      </c>
      <c r="I58" s="134">
        <f>SUM(I60)</f>
        <v>12736.717000000001</v>
      </c>
      <c r="J58" s="134">
        <f t="shared" ref="J58:P58" si="19">SUM(J59:J61)</f>
        <v>18843.3</v>
      </c>
      <c r="K58" s="134">
        <f t="shared" si="19"/>
        <v>33993.100000000006</v>
      </c>
      <c r="L58" s="134">
        <f t="shared" si="19"/>
        <v>106100.576</v>
      </c>
      <c r="M58" s="135">
        <f t="shared" si="19"/>
        <v>206642.90000000002</v>
      </c>
      <c r="N58" s="136">
        <f t="shared" si="19"/>
        <v>105527.8</v>
      </c>
      <c r="O58" s="135">
        <f t="shared" si="19"/>
        <v>69384.83</v>
      </c>
      <c r="P58" s="136">
        <f t="shared" si="19"/>
        <v>68313.320000000007</v>
      </c>
      <c r="Q58" s="50"/>
    </row>
    <row r="59" spans="1:27" s="51" customFormat="1" ht="12.5">
      <c r="A59" s="40">
        <v>14</v>
      </c>
      <c r="B59" s="52" t="s">
        <v>14</v>
      </c>
      <c r="C59" s="132"/>
      <c r="D59" s="133"/>
      <c r="E59" s="137"/>
      <c r="F59" s="133"/>
      <c r="G59" s="137"/>
      <c r="H59" s="137">
        <f t="shared" ref="H59:P59" si="20">H63+H398+H417+H473</f>
        <v>496825.9</v>
      </c>
      <c r="I59" s="138">
        <f t="shared" si="20"/>
        <v>0</v>
      </c>
      <c r="J59" s="138">
        <f t="shared" si="20"/>
        <v>0</v>
      </c>
      <c r="K59" s="138">
        <f t="shared" si="20"/>
        <v>26734.9</v>
      </c>
      <c r="L59" s="138">
        <f t="shared" si="20"/>
        <v>95175.67</v>
      </c>
      <c r="M59" s="139">
        <f t="shared" si="20"/>
        <v>185435.2</v>
      </c>
      <c r="N59" s="138">
        <f t="shared" si="20"/>
        <v>88104.8</v>
      </c>
      <c r="O59" s="139">
        <f t="shared" si="20"/>
        <v>50687.67</v>
      </c>
      <c r="P59" s="138">
        <f t="shared" si="20"/>
        <v>50687.66</v>
      </c>
      <c r="Q59" s="50"/>
    </row>
    <row r="60" spans="1:27" s="51" customFormat="1" ht="12.5">
      <c r="A60" s="40">
        <v>15</v>
      </c>
      <c r="B60" s="52" t="s">
        <v>15</v>
      </c>
      <c r="C60" s="132"/>
      <c r="D60" s="133"/>
      <c r="E60" s="137"/>
      <c r="F60" s="133"/>
      <c r="G60" s="133"/>
      <c r="H60" s="137">
        <f t="shared" ref="H60:P60" si="21">H64+H399+H418+H474</f>
        <v>115016.643</v>
      </c>
      <c r="I60" s="137">
        <f t="shared" si="21"/>
        <v>12736.717000000001</v>
      </c>
      <c r="J60" s="137">
        <f t="shared" si="21"/>
        <v>9143.2999999999993</v>
      </c>
      <c r="K60" s="137">
        <f t="shared" si="21"/>
        <v>7258.2000000000007</v>
      </c>
      <c r="L60" s="137">
        <f t="shared" si="21"/>
        <v>10924.906000000001</v>
      </c>
      <c r="M60" s="140">
        <f t="shared" si="21"/>
        <v>21207.7</v>
      </c>
      <c r="N60" s="138">
        <f t="shared" si="21"/>
        <v>17423</v>
      </c>
      <c r="O60" s="139">
        <f t="shared" si="21"/>
        <v>18697.16</v>
      </c>
      <c r="P60" s="138">
        <f t="shared" si="21"/>
        <v>17625.66</v>
      </c>
      <c r="Q60" s="50"/>
    </row>
    <row r="61" spans="1:27" s="51" customFormat="1" ht="12.5">
      <c r="A61" s="40">
        <v>16</v>
      </c>
      <c r="B61" s="58" t="s">
        <v>16</v>
      </c>
      <c r="C61" s="132"/>
      <c r="D61" s="133"/>
      <c r="E61" s="137"/>
      <c r="F61" s="133"/>
      <c r="G61" s="133"/>
      <c r="H61" s="137">
        <f t="shared" ref="H61:P61" si="22">H419</f>
        <v>9700</v>
      </c>
      <c r="I61" s="138">
        <f t="shared" si="22"/>
        <v>0</v>
      </c>
      <c r="J61" s="138">
        <f t="shared" si="22"/>
        <v>9700</v>
      </c>
      <c r="K61" s="138">
        <f t="shared" si="22"/>
        <v>0</v>
      </c>
      <c r="L61" s="138">
        <f t="shared" si="22"/>
        <v>0</v>
      </c>
      <c r="M61" s="139">
        <f t="shared" si="22"/>
        <v>0</v>
      </c>
      <c r="N61" s="138">
        <f t="shared" si="22"/>
        <v>0</v>
      </c>
      <c r="O61" s="138">
        <f t="shared" si="22"/>
        <v>0</v>
      </c>
      <c r="P61" s="138">
        <f t="shared" si="22"/>
        <v>0</v>
      </c>
      <c r="Q61" s="50"/>
    </row>
    <row r="62" spans="1:27" s="51" customFormat="1" ht="107.25" customHeight="1">
      <c r="A62" s="40">
        <v>17</v>
      </c>
      <c r="B62" s="141" t="s">
        <v>177</v>
      </c>
      <c r="C62" s="142"/>
      <c r="D62" s="141"/>
      <c r="E62" s="137"/>
      <c r="F62" s="141"/>
      <c r="G62" s="141"/>
      <c r="H62" s="55">
        <v>384719.94300000003</v>
      </c>
      <c r="I62" s="55">
        <f>I66+I68+I70+I73+I75+I78+I80+I83+I85+I88+I90+I95+I124+I161+I180+I199+I292+I349+I368+I383</f>
        <v>10120.101000000001</v>
      </c>
      <c r="J62" s="143">
        <f>J66+J68+J70+J73+J75+J78+J80+J83+J85+J88+J90+J95+J124+J161+J180+J199+J292+J349+J368+J383</f>
        <v>7028.3</v>
      </c>
      <c r="K62" s="143">
        <f>K66+K68+K70+K73+K75+K78+K80+K83+K85+K88+K90+K95+K124+K161+K180+K199+K292+K349+K368+K383</f>
        <v>6142.1</v>
      </c>
      <c r="L62" s="143">
        <f>L66+L68+L70+L73+L75+L78+L80+L83+L85+L88+L90+L95+L124+L161+L180+L199+L292+L349+L368+L383</f>
        <v>105787.745</v>
      </c>
      <c r="M62" s="144">
        <f>M66+M68+M70+M73+N75+M78+M80+M83+M85+M88+M90+M95+M124+M161+M180+M199+M292+M349+M368+M383+M92</f>
        <v>205031.19700000001</v>
      </c>
      <c r="N62" s="128">
        <v>17423</v>
      </c>
      <c r="O62" s="128">
        <f t="shared" ref="O62:P62" si="23">O66+O68+O70+O73+Q75+O78+O80+O83+O85+O88+O90+O95+O124+O161+O180+O199+O292+O349+O368+O383+O92</f>
        <v>17129.5</v>
      </c>
      <c r="P62" s="128">
        <f t="shared" si="23"/>
        <v>16058</v>
      </c>
      <c r="Q62" s="50"/>
    </row>
    <row r="63" spans="1:27" s="51" customFormat="1" ht="12.5">
      <c r="A63" s="40">
        <v>18</v>
      </c>
      <c r="B63" s="145" t="s">
        <v>14</v>
      </c>
      <c r="C63" s="146"/>
      <c r="D63" s="145"/>
      <c r="E63" s="137"/>
      <c r="F63" s="145"/>
      <c r="G63" s="145"/>
      <c r="H63" s="55">
        <f>H71+H76+H81+H86+H387+H392+H93</f>
        <v>368715.67</v>
      </c>
      <c r="I63" s="143">
        <f>I71+I76+I81+I86+I387+I392</f>
        <v>0</v>
      </c>
      <c r="J63" s="143">
        <f>J71+J76+J81+J86+J387+J392</f>
        <v>0</v>
      </c>
      <c r="K63" s="143">
        <f>K71+K76+K81+K86+K387+K392</f>
        <v>0</v>
      </c>
      <c r="L63" s="143">
        <f>L71+L76+L81+L86+L387+L392</f>
        <v>95175.67</v>
      </c>
      <c r="M63" s="144">
        <f>SUM(M71,M81+M76+M86+M93)</f>
        <v>185435.2</v>
      </c>
      <c r="N63" s="144">
        <v>88104.8</v>
      </c>
      <c r="O63" s="144">
        <f t="shared" ref="O63:P63" si="24">SUM(O71,O81+O76+O86+O93)</f>
        <v>0</v>
      </c>
      <c r="P63" s="147">
        <f t="shared" si="24"/>
        <v>0</v>
      </c>
      <c r="Q63" s="50"/>
    </row>
    <row r="64" spans="1:27" s="51" customFormat="1" ht="12.5">
      <c r="A64" s="40">
        <v>19</v>
      </c>
      <c r="B64" s="145" t="s">
        <v>15</v>
      </c>
      <c r="C64" s="146"/>
      <c r="D64" s="145"/>
      <c r="E64" s="137"/>
      <c r="F64" s="145"/>
      <c r="G64" s="145"/>
      <c r="H64" s="55">
        <f>SUM(I64:P64)</f>
        <v>105720.776</v>
      </c>
      <c r="I64" s="55">
        <f>I67+I69+I72+I74+I77+I79+I82+I84+I87+I89+I91+I99+I101+I105+I107+I109+I124+I161+I180+I199+I292+I349+I368+I388+I393+I395+I111+I113+I115</f>
        <v>10120.101000000001</v>
      </c>
      <c r="J64" s="55">
        <f>J67+J69+J72+J74+J77+J79+J82+J84+J87+J89+J91+J99+J101+J105+J107+J109+J124+J161+J180+J199+J292+J349+J368+J388+J393+J395+J111+J113+J115+J103</f>
        <v>7028.3</v>
      </c>
      <c r="K64" s="55">
        <f>K67+K69+K72+K74+K77+K79+K82+K84+K87+K89+K91+K99+K101+K105+K107+K109+K124+K161+K180+K199+K292+K349+K368+K388+K393+K395+K111+K113+K115+K103+K117+K119</f>
        <v>6142.1</v>
      </c>
      <c r="L64" s="55">
        <f>L67+L69+L72+L74+L77+L79+L82+L84+L87+L89+L91+L99+L101+L105+L107+L109+L124+L161+L180+L199+L292+L349+L368+L388+L393+L395+L111+L113+L115+L103+L117+L119+L95</f>
        <v>10612.075000000001</v>
      </c>
      <c r="M64" s="147">
        <v>21207.7</v>
      </c>
      <c r="N64" s="147">
        <v>17423</v>
      </c>
      <c r="O64" s="143">
        <f t="shared" ref="O64:P64" si="25">O67+O69+O72+O74+O77+O79+O82+O84+O87+O89+O91+O99+O101+O105+O107+O109+O124+O161+O180+O199+O292+O349+O368+O388+O111+O113+O115+O103+O117+O119+O95+O94+O383</f>
        <v>17129.5</v>
      </c>
      <c r="P64" s="143">
        <f t="shared" si="25"/>
        <v>16058</v>
      </c>
      <c r="Q64" s="50"/>
    </row>
    <row r="65" spans="1:17" s="20" customFormat="1" ht="12.5">
      <c r="A65" s="40">
        <v>20</v>
      </c>
      <c r="B65" s="148" t="s">
        <v>16</v>
      </c>
      <c r="C65" s="149"/>
      <c r="D65" s="148"/>
      <c r="E65" s="148"/>
      <c r="F65" s="148"/>
      <c r="G65" s="148"/>
      <c r="H65" s="150"/>
      <c r="I65" s="151"/>
      <c r="J65" s="151"/>
      <c r="K65" s="143"/>
      <c r="L65" s="151"/>
      <c r="M65" s="152"/>
      <c r="N65" s="151"/>
      <c r="O65" s="43"/>
      <c r="P65" s="42"/>
      <c r="Q65" s="50"/>
    </row>
    <row r="66" spans="1:17" s="20" customFormat="1" ht="94.5" customHeight="1">
      <c r="A66" s="40">
        <v>21</v>
      </c>
      <c r="B66" s="153" t="s">
        <v>223</v>
      </c>
      <c r="C66" s="79" t="s">
        <v>253</v>
      </c>
      <c r="D66" s="122" t="s">
        <v>12</v>
      </c>
      <c r="E66" s="151">
        <v>2424</v>
      </c>
      <c r="F66" s="154">
        <v>2014</v>
      </c>
      <c r="G66" s="154">
        <v>2014</v>
      </c>
      <c r="H66" s="151">
        <v>2424</v>
      </c>
      <c r="I66" s="151">
        <v>2424</v>
      </c>
      <c r="J66" s="151"/>
      <c r="K66" s="143"/>
      <c r="L66" s="151"/>
      <c r="M66" s="152"/>
      <c r="N66" s="155"/>
      <c r="O66" s="43"/>
      <c r="P66" s="42"/>
      <c r="Q66" s="50"/>
    </row>
    <row r="67" spans="1:17" s="20" customFormat="1" ht="12.5">
      <c r="A67" s="40">
        <v>22</v>
      </c>
      <c r="B67" s="153" t="s">
        <v>15</v>
      </c>
      <c r="C67" s="156"/>
      <c r="D67" s="156"/>
      <c r="E67" s="151">
        <v>2424</v>
      </c>
      <c r="F67" s="153"/>
      <c r="G67" s="153"/>
      <c r="H67" s="151">
        <v>2424</v>
      </c>
      <c r="I67" s="151">
        <v>2424</v>
      </c>
      <c r="J67" s="151"/>
      <c r="K67" s="143"/>
      <c r="L67" s="151"/>
      <c r="M67" s="152"/>
      <c r="N67" s="155"/>
      <c r="O67" s="43"/>
      <c r="P67" s="42"/>
      <c r="Q67" s="50"/>
    </row>
    <row r="68" spans="1:17" s="51" customFormat="1" ht="119.25" customHeight="1">
      <c r="A68" s="40">
        <v>23</v>
      </c>
      <c r="B68" s="145" t="s">
        <v>224</v>
      </c>
      <c r="C68" s="157" t="s">
        <v>253</v>
      </c>
      <c r="D68" s="158" t="s">
        <v>12</v>
      </c>
      <c r="E68" s="143">
        <f>SUM(H68)</f>
        <v>1999.8</v>
      </c>
      <c r="F68" s="159">
        <v>2015</v>
      </c>
      <c r="G68" s="159">
        <v>2015</v>
      </c>
      <c r="H68" s="143">
        <f t="shared" ref="H68:P68" si="26">SUM(H69)</f>
        <v>1999.8</v>
      </c>
      <c r="I68" s="143">
        <f t="shared" si="26"/>
        <v>0</v>
      </c>
      <c r="J68" s="143">
        <f t="shared" si="26"/>
        <v>1999.8</v>
      </c>
      <c r="K68" s="143">
        <f t="shared" si="26"/>
        <v>0</v>
      </c>
      <c r="L68" s="143">
        <f t="shared" si="26"/>
        <v>0</v>
      </c>
      <c r="M68" s="160">
        <f t="shared" si="26"/>
        <v>0</v>
      </c>
      <c r="N68" s="160">
        <f t="shared" si="26"/>
        <v>0</v>
      </c>
      <c r="O68" s="160">
        <f t="shared" si="26"/>
        <v>0</v>
      </c>
      <c r="P68" s="143">
        <f t="shared" si="26"/>
        <v>0</v>
      </c>
      <c r="Q68" s="50"/>
    </row>
    <row r="69" spans="1:17" s="51" customFormat="1" ht="12.5">
      <c r="A69" s="40">
        <v>24</v>
      </c>
      <c r="B69" s="145" t="s">
        <v>15</v>
      </c>
      <c r="C69" s="146"/>
      <c r="D69" s="146"/>
      <c r="E69" s="143">
        <f>SUM(H69)</f>
        <v>1999.8</v>
      </c>
      <c r="F69" s="145"/>
      <c r="G69" s="145"/>
      <c r="H69" s="143">
        <f>SUM(I69:M69)</f>
        <v>1999.8</v>
      </c>
      <c r="I69" s="143"/>
      <c r="J69" s="143">
        <v>1999.8</v>
      </c>
      <c r="K69" s="143"/>
      <c r="L69" s="143"/>
      <c r="M69" s="160"/>
      <c r="N69" s="161"/>
      <c r="O69" s="162"/>
      <c r="P69" s="161"/>
      <c r="Q69" s="50"/>
    </row>
    <row r="70" spans="1:17" s="51" customFormat="1" ht="53.25" customHeight="1">
      <c r="A70" s="40">
        <v>25</v>
      </c>
      <c r="B70" s="145" t="s">
        <v>265</v>
      </c>
      <c r="C70" s="157" t="s">
        <v>254</v>
      </c>
      <c r="D70" s="158" t="s">
        <v>12</v>
      </c>
      <c r="E70" s="143">
        <f t="shared" ref="E70:E91" si="27">SUM(H70)</f>
        <v>374602.82</v>
      </c>
      <c r="F70" s="159">
        <v>2018</v>
      </c>
      <c r="G70" s="159">
        <v>2019</v>
      </c>
      <c r="H70" s="143">
        <f t="shared" ref="H70:O70" si="28">SUM(H71:H72)</f>
        <v>374602.82</v>
      </c>
      <c r="I70" s="143">
        <f t="shared" si="28"/>
        <v>0</v>
      </c>
      <c r="J70" s="143">
        <f t="shared" si="28"/>
        <v>0</v>
      </c>
      <c r="K70" s="143">
        <f t="shared" si="28"/>
        <v>0</v>
      </c>
      <c r="L70" s="143">
        <f t="shared" si="28"/>
        <v>98119.244999999995</v>
      </c>
      <c r="M70" s="160">
        <f t="shared" si="28"/>
        <v>188378.77500000002</v>
      </c>
      <c r="N70" s="160">
        <f t="shared" si="28"/>
        <v>88104.8</v>
      </c>
      <c r="O70" s="160">
        <f t="shared" si="28"/>
        <v>0</v>
      </c>
      <c r="P70" s="143">
        <v>0</v>
      </c>
      <c r="Q70" s="50"/>
    </row>
    <row r="71" spans="1:17" s="51" customFormat="1" ht="12.5">
      <c r="A71" s="40">
        <v>26</v>
      </c>
      <c r="B71" s="163" t="s">
        <v>14</v>
      </c>
      <c r="C71" s="164"/>
      <c r="D71" s="163"/>
      <c r="E71" s="143">
        <f t="shared" si="27"/>
        <v>368715.67</v>
      </c>
      <c r="F71" s="163"/>
      <c r="G71" s="163"/>
      <c r="H71" s="143">
        <f>SUM(I71:O71)</f>
        <v>368715.67</v>
      </c>
      <c r="I71" s="143"/>
      <c r="J71" s="165"/>
      <c r="K71" s="165">
        <v>0</v>
      </c>
      <c r="L71" s="166">
        <v>95175.67</v>
      </c>
      <c r="M71" s="166">
        <v>185435.2</v>
      </c>
      <c r="N71" s="161">
        <v>88104.8</v>
      </c>
      <c r="O71" s="162">
        <v>0</v>
      </c>
      <c r="P71" s="161">
        <v>0</v>
      </c>
      <c r="Q71" s="50"/>
    </row>
    <row r="72" spans="1:17" s="51" customFormat="1" ht="12.5">
      <c r="A72" s="40">
        <v>27</v>
      </c>
      <c r="B72" s="163" t="s">
        <v>15</v>
      </c>
      <c r="C72" s="164"/>
      <c r="D72" s="163"/>
      <c r="E72" s="143">
        <f t="shared" si="27"/>
        <v>5887.15</v>
      </c>
      <c r="F72" s="163"/>
      <c r="G72" s="163"/>
      <c r="H72" s="143">
        <f>SUM(I72:O72)</f>
        <v>5887.15</v>
      </c>
      <c r="I72" s="143"/>
      <c r="J72" s="143"/>
      <c r="K72" s="143">
        <v>0</v>
      </c>
      <c r="L72" s="143">
        <v>2943.5749999999998</v>
      </c>
      <c r="M72" s="160">
        <v>2943.5749999999998</v>
      </c>
      <c r="N72" s="161">
        <v>0</v>
      </c>
      <c r="O72" s="162">
        <v>0</v>
      </c>
      <c r="P72" s="161">
        <v>0</v>
      </c>
      <c r="Q72" s="50"/>
    </row>
    <row r="73" spans="1:17" s="20" customFormat="1" ht="162.5">
      <c r="A73" s="40">
        <v>28</v>
      </c>
      <c r="B73" s="167" t="s">
        <v>283</v>
      </c>
      <c r="C73" s="79" t="s">
        <v>253</v>
      </c>
      <c r="D73" s="122" t="s">
        <v>12</v>
      </c>
      <c r="E73" s="151">
        <f t="shared" si="27"/>
        <v>0</v>
      </c>
      <c r="F73" s="154">
        <v>2019</v>
      </c>
      <c r="G73" s="154">
        <v>2020</v>
      </c>
      <c r="H73" s="150">
        <f>SUM(H74)</f>
        <v>0</v>
      </c>
      <c r="I73" s="154"/>
      <c r="J73" s="154"/>
      <c r="K73" s="159">
        <v>0</v>
      </c>
      <c r="L73" s="154">
        <f>SUM(L74)</f>
        <v>0</v>
      </c>
      <c r="M73" s="154">
        <v>0</v>
      </c>
      <c r="N73" s="154">
        <v>0</v>
      </c>
      <c r="O73" s="154">
        <v>0</v>
      </c>
      <c r="P73" s="154">
        <v>0</v>
      </c>
      <c r="Q73" s="50"/>
    </row>
    <row r="74" spans="1:17" s="20" customFormat="1" ht="12.5">
      <c r="A74" s="40">
        <v>29</v>
      </c>
      <c r="B74" s="168" t="s">
        <v>15</v>
      </c>
      <c r="C74" s="169"/>
      <c r="D74" s="169"/>
      <c r="E74" s="151">
        <f t="shared" si="27"/>
        <v>0</v>
      </c>
      <c r="F74" s="168"/>
      <c r="G74" s="168"/>
      <c r="H74" s="150">
        <f>SUM(I74:M74)</f>
        <v>0</v>
      </c>
      <c r="I74" s="151"/>
      <c r="J74" s="151"/>
      <c r="K74" s="143">
        <v>0</v>
      </c>
      <c r="L74" s="151">
        <v>0</v>
      </c>
      <c r="M74" s="152">
        <v>0</v>
      </c>
      <c r="N74" s="152">
        <v>0</v>
      </c>
      <c r="O74" s="152">
        <v>0</v>
      </c>
      <c r="P74" s="151">
        <v>0</v>
      </c>
      <c r="Q74" s="50"/>
    </row>
    <row r="75" spans="1:17" s="20" customFormat="1" ht="106.5" customHeight="1">
      <c r="A75" s="40">
        <v>30</v>
      </c>
      <c r="B75" s="170" t="s">
        <v>266</v>
      </c>
      <c r="C75" s="79" t="s">
        <v>253</v>
      </c>
      <c r="D75" s="122" t="s">
        <v>12</v>
      </c>
      <c r="E75" s="151">
        <f t="shared" si="27"/>
        <v>0</v>
      </c>
      <c r="F75" s="154">
        <v>2019</v>
      </c>
      <c r="G75" s="154">
        <v>2019</v>
      </c>
      <c r="H75" s="150">
        <f>SUM(H76:H77)</f>
        <v>0</v>
      </c>
      <c r="I75" s="171"/>
      <c r="J75" s="172"/>
      <c r="K75" s="173"/>
      <c r="L75" s="172"/>
      <c r="N75" s="174">
        <f>M76+M77</f>
        <v>0</v>
      </c>
      <c r="O75" s="42"/>
      <c r="P75" s="175">
        <f>N76+N77</f>
        <v>0</v>
      </c>
      <c r="Q75" s="50"/>
    </row>
    <row r="76" spans="1:17" s="20" customFormat="1" ht="12.5">
      <c r="A76" s="40">
        <v>31</v>
      </c>
      <c r="B76" s="168" t="s">
        <v>14</v>
      </c>
      <c r="C76" s="169"/>
      <c r="D76" s="169"/>
      <c r="E76" s="151">
        <f t="shared" si="27"/>
        <v>0</v>
      </c>
      <c r="F76" s="168"/>
      <c r="G76" s="168"/>
      <c r="H76" s="150">
        <f>SUM(I76:O76)</f>
        <v>0</v>
      </c>
      <c r="I76" s="151"/>
      <c r="J76" s="176"/>
      <c r="K76" s="165"/>
      <c r="L76" s="151"/>
      <c r="M76" s="152"/>
      <c r="N76" s="166"/>
      <c r="O76" s="43"/>
      <c r="P76" s="42"/>
      <c r="Q76" s="50"/>
    </row>
    <row r="77" spans="1:17" s="20" customFormat="1" ht="12.5">
      <c r="A77" s="40">
        <v>32</v>
      </c>
      <c r="B77" s="168" t="s">
        <v>15</v>
      </c>
      <c r="C77" s="169"/>
      <c r="D77" s="169"/>
      <c r="E77" s="151">
        <f t="shared" si="27"/>
        <v>0</v>
      </c>
      <c r="F77" s="168"/>
      <c r="G77" s="168"/>
      <c r="H77" s="150">
        <f>SUM(I77:O77)</f>
        <v>0</v>
      </c>
      <c r="I77" s="151"/>
      <c r="J77" s="151"/>
      <c r="K77" s="143"/>
      <c r="L77" s="151"/>
      <c r="M77" s="152"/>
      <c r="N77" s="177"/>
      <c r="O77" s="43"/>
      <c r="P77" s="42"/>
      <c r="Q77" s="50"/>
    </row>
    <row r="78" spans="1:17" s="51" customFormat="1" ht="145.5" customHeight="1">
      <c r="A78" s="40">
        <v>33</v>
      </c>
      <c r="B78" s="145" t="s">
        <v>308</v>
      </c>
      <c r="C78" s="157" t="s">
        <v>136</v>
      </c>
      <c r="D78" s="158" t="s">
        <v>12</v>
      </c>
      <c r="E78" s="143">
        <f>SUM(E79)</f>
        <v>0</v>
      </c>
      <c r="F78" s="159">
        <v>2018</v>
      </c>
      <c r="G78" s="159">
        <v>2018</v>
      </c>
      <c r="H78" s="143">
        <f>SUM(H79)</f>
        <v>0</v>
      </c>
      <c r="I78" s="143">
        <f t="shared" ref="I78:K78" si="29">SUM(I79)</f>
        <v>0</v>
      </c>
      <c r="J78" s="143">
        <f t="shared" si="29"/>
        <v>0</v>
      </c>
      <c r="K78" s="143">
        <f t="shared" si="29"/>
        <v>0</v>
      </c>
      <c r="L78" s="143">
        <v>0</v>
      </c>
      <c r="M78" s="160">
        <v>0</v>
      </c>
      <c r="N78" s="161"/>
      <c r="O78" s="178"/>
      <c r="P78" s="179"/>
      <c r="Q78" s="50"/>
    </row>
    <row r="79" spans="1:17" s="51" customFormat="1" ht="12.5">
      <c r="A79" s="40">
        <v>34</v>
      </c>
      <c r="B79" s="163" t="s">
        <v>15</v>
      </c>
      <c r="C79" s="164"/>
      <c r="D79" s="163"/>
      <c r="E79" s="143">
        <f t="shared" si="27"/>
        <v>0</v>
      </c>
      <c r="F79" s="163"/>
      <c r="G79" s="163"/>
      <c r="H79" s="143">
        <f>SUM(I79:M79)</f>
        <v>0</v>
      </c>
      <c r="I79" s="143"/>
      <c r="J79" s="143"/>
      <c r="K79" s="143">
        <v>0</v>
      </c>
      <c r="L79" s="143">
        <v>0</v>
      </c>
      <c r="M79" s="160">
        <v>0</v>
      </c>
      <c r="N79" s="180"/>
      <c r="O79" s="178"/>
      <c r="P79" s="179"/>
      <c r="Q79" s="50"/>
    </row>
    <row r="80" spans="1:17" s="20" customFormat="1" ht="87.5">
      <c r="A80" s="40">
        <v>35</v>
      </c>
      <c r="B80" s="170" t="s">
        <v>22</v>
      </c>
      <c r="C80" s="79" t="s">
        <v>136</v>
      </c>
      <c r="D80" s="122" t="s">
        <v>12</v>
      </c>
      <c r="E80" s="151">
        <f t="shared" si="27"/>
        <v>0</v>
      </c>
      <c r="F80" s="154">
        <v>2018</v>
      </c>
      <c r="G80" s="154">
        <v>2018</v>
      </c>
      <c r="H80" s="171">
        <f>SUM(H81:H82)</f>
        <v>0</v>
      </c>
      <c r="I80" s="171"/>
      <c r="J80" s="172"/>
      <c r="K80" s="173"/>
      <c r="L80" s="172"/>
      <c r="M80" s="174">
        <f>SUM(M81:M82)</f>
        <v>0</v>
      </c>
      <c r="N80" s="161"/>
      <c r="O80" s="43"/>
      <c r="P80" s="42"/>
      <c r="Q80" s="50"/>
    </row>
    <row r="81" spans="1:17" s="20" customFormat="1" ht="12.5">
      <c r="A81" s="40">
        <v>36</v>
      </c>
      <c r="B81" s="168" t="s">
        <v>14</v>
      </c>
      <c r="C81" s="169"/>
      <c r="D81" s="169"/>
      <c r="E81" s="151">
        <f t="shared" si="27"/>
        <v>0</v>
      </c>
      <c r="F81" s="168"/>
      <c r="G81" s="168"/>
      <c r="H81" s="150">
        <f>SUM(I81:O81)</f>
        <v>0</v>
      </c>
      <c r="I81" s="151"/>
      <c r="J81" s="176"/>
      <c r="K81" s="165"/>
      <c r="L81" s="151"/>
      <c r="M81" s="152">
        <v>0</v>
      </c>
      <c r="N81" s="161"/>
      <c r="O81" s="43"/>
      <c r="P81" s="42"/>
      <c r="Q81" s="50"/>
    </row>
    <row r="82" spans="1:17" s="20" customFormat="1" ht="12.5">
      <c r="A82" s="40">
        <v>37</v>
      </c>
      <c r="B82" s="168" t="s">
        <v>15</v>
      </c>
      <c r="C82" s="169"/>
      <c r="D82" s="169"/>
      <c r="E82" s="151">
        <f t="shared" si="27"/>
        <v>0</v>
      </c>
      <c r="F82" s="168"/>
      <c r="G82" s="168"/>
      <c r="H82" s="150">
        <f>SUM(I82:O82)</f>
        <v>0</v>
      </c>
      <c r="I82" s="151"/>
      <c r="J82" s="151"/>
      <c r="K82" s="143"/>
      <c r="L82" s="151"/>
      <c r="M82" s="152">
        <v>0</v>
      </c>
      <c r="N82" s="155"/>
      <c r="O82" s="43"/>
      <c r="P82" s="42"/>
      <c r="Q82" s="50"/>
    </row>
    <row r="83" spans="1:17" s="51" customFormat="1" ht="137.5">
      <c r="A83" s="40">
        <v>38</v>
      </c>
      <c r="B83" s="145" t="s">
        <v>309</v>
      </c>
      <c r="C83" s="157" t="s">
        <v>137</v>
      </c>
      <c r="D83" s="158" t="s">
        <v>12</v>
      </c>
      <c r="E83" s="143">
        <f t="shared" si="27"/>
        <v>700</v>
      </c>
      <c r="F83" s="159">
        <v>2017</v>
      </c>
      <c r="G83" s="159">
        <v>2017</v>
      </c>
      <c r="H83" s="143">
        <f t="shared" ref="H83:J83" si="30">SUM(H84)</f>
        <v>700</v>
      </c>
      <c r="I83" s="143">
        <f t="shared" si="30"/>
        <v>0</v>
      </c>
      <c r="J83" s="143">
        <f t="shared" si="30"/>
        <v>0</v>
      </c>
      <c r="K83" s="143">
        <f>SUM(K84)</f>
        <v>0</v>
      </c>
      <c r="L83" s="143">
        <v>0</v>
      </c>
      <c r="M83" s="160">
        <v>700</v>
      </c>
      <c r="N83" s="161"/>
      <c r="O83" s="178"/>
      <c r="P83" s="179"/>
      <c r="Q83" s="50"/>
    </row>
    <row r="84" spans="1:17" s="51" customFormat="1" ht="12.5">
      <c r="A84" s="40">
        <v>39</v>
      </c>
      <c r="B84" s="163" t="s">
        <v>15</v>
      </c>
      <c r="C84" s="164"/>
      <c r="D84" s="164"/>
      <c r="E84" s="143">
        <f t="shared" si="27"/>
        <v>700</v>
      </c>
      <c r="F84" s="163"/>
      <c r="G84" s="163"/>
      <c r="H84" s="55">
        <f>SUM(I84:N84)</f>
        <v>700</v>
      </c>
      <c r="I84" s="143"/>
      <c r="J84" s="143"/>
      <c r="K84" s="143">
        <v>0</v>
      </c>
      <c r="L84" s="143">
        <v>0</v>
      </c>
      <c r="M84" s="160">
        <v>700</v>
      </c>
      <c r="N84" s="180"/>
      <c r="O84" s="178"/>
      <c r="P84" s="179"/>
      <c r="Q84" s="50"/>
    </row>
    <row r="85" spans="1:17" s="20" customFormat="1" ht="69.75" customHeight="1">
      <c r="A85" s="40">
        <v>40</v>
      </c>
      <c r="B85" s="170" t="s">
        <v>23</v>
      </c>
      <c r="C85" s="79" t="s">
        <v>137</v>
      </c>
      <c r="D85" s="122" t="s">
        <v>12</v>
      </c>
      <c r="E85" s="151">
        <f t="shared" si="27"/>
        <v>0</v>
      </c>
      <c r="F85" s="154">
        <v>2018</v>
      </c>
      <c r="G85" s="154">
        <v>2018</v>
      </c>
      <c r="H85" s="171">
        <f>SUM(H86:H87)</f>
        <v>0</v>
      </c>
      <c r="I85" s="171"/>
      <c r="J85" s="172"/>
      <c r="K85" s="173"/>
      <c r="L85" s="172"/>
      <c r="M85" s="174">
        <v>0</v>
      </c>
      <c r="N85" s="161"/>
      <c r="O85" s="43"/>
      <c r="P85" s="42"/>
      <c r="Q85" s="50"/>
    </row>
    <row r="86" spans="1:17" s="20" customFormat="1" ht="12.5">
      <c r="A86" s="40">
        <v>41</v>
      </c>
      <c r="B86" s="168" t="s">
        <v>14</v>
      </c>
      <c r="C86" s="169"/>
      <c r="D86" s="169"/>
      <c r="E86" s="151">
        <f t="shared" si="27"/>
        <v>0</v>
      </c>
      <c r="F86" s="168"/>
      <c r="G86" s="168"/>
      <c r="H86" s="150">
        <f>SUM(M86)</f>
        <v>0</v>
      </c>
      <c r="I86" s="151"/>
      <c r="J86" s="176"/>
      <c r="K86" s="165"/>
      <c r="L86" s="151"/>
      <c r="M86" s="152">
        <v>0</v>
      </c>
      <c r="N86" s="161"/>
      <c r="O86" s="43"/>
      <c r="P86" s="42"/>
      <c r="Q86" s="50"/>
    </row>
    <row r="87" spans="1:17" s="20" customFormat="1" ht="12.5">
      <c r="A87" s="40">
        <v>42</v>
      </c>
      <c r="B87" s="168" t="s">
        <v>15</v>
      </c>
      <c r="C87" s="169"/>
      <c r="D87" s="169"/>
      <c r="E87" s="151">
        <f t="shared" si="27"/>
        <v>0</v>
      </c>
      <c r="F87" s="168"/>
      <c r="G87" s="168"/>
      <c r="H87" s="150">
        <f>SUM(M87)</f>
        <v>0</v>
      </c>
      <c r="I87" s="151"/>
      <c r="J87" s="151"/>
      <c r="K87" s="143"/>
      <c r="L87" s="151"/>
      <c r="M87" s="152">
        <v>0</v>
      </c>
      <c r="N87" s="155"/>
      <c r="O87" s="43"/>
      <c r="P87" s="42"/>
      <c r="Q87" s="50"/>
    </row>
    <row r="88" spans="1:17" s="51" customFormat="1" ht="77.25" customHeight="1">
      <c r="A88" s="40">
        <v>43</v>
      </c>
      <c r="B88" s="145" t="s">
        <v>310</v>
      </c>
      <c r="C88" s="157" t="s">
        <v>138</v>
      </c>
      <c r="D88" s="158" t="s">
        <v>12</v>
      </c>
      <c r="E88" s="143">
        <f t="shared" si="27"/>
        <v>880</v>
      </c>
      <c r="F88" s="159">
        <v>2017</v>
      </c>
      <c r="G88" s="159">
        <v>2017</v>
      </c>
      <c r="H88" s="143">
        <f>SUM(H89)</f>
        <v>880</v>
      </c>
      <c r="I88" s="143">
        <f t="shared" ref="I88:P88" si="31">SUM(I89)</f>
        <v>0</v>
      </c>
      <c r="J88" s="143">
        <f t="shared" si="31"/>
        <v>0</v>
      </c>
      <c r="K88" s="143">
        <f t="shared" si="31"/>
        <v>0</v>
      </c>
      <c r="L88" s="143">
        <f t="shared" si="31"/>
        <v>880</v>
      </c>
      <c r="M88" s="160">
        <f t="shared" si="31"/>
        <v>0</v>
      </c>
      <c r="N88" s="160">
        <f t="shared" si="31"/>
        <v>0</v>
      </c>
      <c r="O88" s="160">
        <f t="shared" si="31"/>
        <v>0</v>
      </c>
      <c r="P88" s="143">
        <f t="shared" si="31"/>
        <v>0</v>
      </c>
      <c r="Q88" s="50"/>
    </row>
    <row r="89" spans="1:17" s="51" customFormat="1" ht="12.5">
      <c r="A89" s="40">
        <v>44</v>
      </c>
      <c r="B89" s="163" t="s">
        <v>15</v>
      </c>
      <c r="C89" s="164"/>
      <c r="D89" s="164"/>
      <c r="E89" s="143">
        <f t="shared" si="27"/>
        <v>880</v>
      </c>
      <c r="F89" s="163"/>
      <c r="G89" s="163"/>
      <c r="H89" s="143">
        <f>SUM(I89:M89)</f>
        <v>880</v>
      </c>
      <c r="I89" s="143"/>
      <c r="J89" s="143"/>
      <c r="K89" s="143">
        <v>0</v>
      </c>
      <c r="L89" s="143">
        <v>880</v>
      </c>
      <c r="M89" s="160">
        <v>0</v>
      </c>
      <c r="N89" s="160">
        <v>0</v>
      </c>
      <c r="O89" s="160">
        <v>0</v>
      </c>
      <c r="P89" s="143">
        <v>0</v>
      </c>
      <c r="Q89" s="50"/>
    </row>
    <row r="90" spans="1:17" s="20" customFormat="1" ht="112.5">
      <c r="A90" s="40">
        <v>45</v>
      </c>
      <c r="B90" s="170" t="s">
        <v>311</v>
      </c>
      <c r="C90" s="79" t="s">
        <v>255</v>
      </c>
      <c r="D90" s="122" t="s">
        <v>12</v>
      </c>
      <c r="E90" s="151">
        <f t="shared" si="27"/>
        <v>1300</v>
      </c>
      <c r="F90" s="154">
        <v>2016</v>
      </c>
      <c r="G90" s="154">
        <v>2016</v>
      </c>
      <c r="H90" s="151">
        <f>SUM(H91)</f>
        <v>1300</v>
      </c>
      <c r="I90" s="151">
        <f t="shared" ref="I90:P90" si="32">SUM(I91)</f>
        <v>0</v>
      </c>
      <c r="J90" s="151">
        <f t="shared" si="32"/>
        <v>0</v>
      </c>
      <c r="K90" s="143">
        <f t="shared" si="32"/>
        <v>1300</v>
      </c>
      <c r="L90" s="151">
        <f t="shared" si="32"/>
        <v>0</v>
      </c>
      <c r="M90" s="152">
        <f t="shared" si="32"/>
        <v>0</v>
      </c>
      <c r="N90" s="152">
        <f t="shared" si="32"/>
        <v>0</v>
      </c>
      <c r="O90" s="152">
        <f t="shared" si="32"/>
        <v>0</v>
      </c>
      <c r="P90" s="151">
        <f t="shared" si="32"/>
        <v>0</v>
      </c>
      <c r="Q90" s="50"/>
    </row>
    <row r="91" spans="1:17" s="20" customFormat="1" ht="12.5">
      <c r="A91" s="40">
        <v>46</v>
      </c>
      <c r="B91" s="168" t="s">
        <v>15</v>
      </c>
      <c r="C91" s="169"/>
      <c r="D91" s="168"/>
      <c r="E91" s="151">
        <f t="shared" si="27"/>
        <v>1300</v>
      </c>
      <c r="F91" s="168"/>
      <c r="G91" s="168"/>
      <c r="H91" s="150">
        <f>SUM(I91:M91)</f>
        <v>1300</v>
      </c>
      <c r="I91" s="151"/>
      <c r="J91" s="151"/>
      <c r="K91" s="143">
        <v>1300</v>
      </c>
      <c r="L91" s="151">
        <v>0</v>
      </c>
      <c r="M91" s="152">
        <v>0</v>
      </c>
      <c r="N91" s="152">
        <v>0</v>
      </c>
      <c r="O91" s="152">
        <v>0</v>
      </c>
      <c r="P91" s="151">
        <v>0</v>
      </c>
      <c r="Q91" s="50"/>
    </row>
    <row r="92" spans="1:17" s="20" customFormat="1" ht="66" customHeight="1">
      <c r="A92" s="40">
        <v>47</v>
      </c>
      <c r="B92" s="181" t="s">
        <v>312</v>
      </c>
      <c r="C92" s="79" t="s">
        <v>255</v>
      </c>
      <c r="D92" s="182" t="s">
        <v>12</v>
      </c>
      <c r="E92" s="151">
        <f>SUM(E93:E94)</f>
        <v>0</v>
      </c>
      <c r="F92" s="154">
        <v>2019</v>
      </c>
      <c r="G92" s="154">
        <v>2020</v>
      </c>
      <c r="H92" s="151">
        <f>SUM(H93:H94)</f>
        <v>0</v>
      </c>
      <c r="I92" s="151"/>
      <c r="J92" s="151"/>
      <c r="K92" s="143"/>
      <c r="L92" s="151"/>
      <c r="M92" s="152"/>
      <c r="N92" s="152">
        <f>SUM(N93:N94)</f>
        <v>0</v>
      </c>
      <c r="O92" s="183">
        <v>0</v>
      </c>
      <c r="P92" s="184"/>
      <c r="Q92" s="50"/>
    </row>
    <row r="93" spans="1:17" s="20" customFormat="1" ht="12.5">
      <c r="A93" s="40">
        <v>48</v>
      </c>
      <c r="B93" s="168" t="s">
        <v>14</v>
      </c>
      <c r="C93" s="169"/>
      <c r="D93" s="168"/>
      <c r="E93" s="151">
        <f>SUM(H93)</f>
        <v>0</v>
      </c>
      <c r="F93" s="185"/>
      <c r="G93" s="185"/>
      <c r="H93" s="151">
        <f>SUM(I93:O93)</f>
        <v>0</v>
      </c>
      <c r="I93" s="151"/>
      <c r="J93" s="151"/>
      <c r="K93" s="143"/>
      <c r="L93" s="151"/>
      <c r="M93" s="152"/>
      <c r="N93" s="186"/>
      <c r="O93" s="183">
        <v>0</v>
      </c>
      <c r="P93" s="184"/>
      <c r="Q93" s="50"/>
    </row>
    <row r="94" spans="1:17" s="20" customFormat="1" ht="12.5">
      <c r="A94" s="40">
        <v>49</v>
      </c>
      <c r="B94" s="168" t="s">
        <v>15</v>
      </c>
      <c r="C94" s="169"/>
      <c r="D94" s="168"/>
      <c r="E94" s="151">
        <f>SUM(H94)</f>
        <v>0</v>
      </c>
      <c r="F94" s="185"/>
      <c r="G94" s="185"/>
      <c r="H94" s="151">
        <f>SUM(I94:O94)</f>
        <v>0</v>
      </c>
      <c r="I94" s="151"/>
      <c r="J94" s="151"/>
      <c r="K94" s="143"/>
      <c r="L94" s="151"/>
      <c r="M94" s="152"/>
      <c r="N94" s="186"/>
      <c r="O94" s="183">
        <v>0</v>
      </c>
      <c r="P94" s="184"/>
      <c r="Q94" s="50"/>
    </row>
    <row r="95" spans="1:17" s="18" customFormat="1" ht="38.25" customHeight="1">
      <c r="A95" s="40">
        <v>50</v>
      </c>
      <c r="B95" s="187" t="s">
        <v>297</v>
      </c>
      <c r="C95" s="188"/>
      <c r="D95" s="187"/>
      <c r="E95" s="189"/>
      <c r="F95" s="187"/>
      <c r="G95" s="187"/>
      <c r="H95" s="190">
        <f>SUM(I95:P95)</f>
        <v>31513.781999999999</v>
      </c>
      <c r="I95" s="190">
        <f>I97+I98+I101+I105+I107+I109+I111+I113+I115+I117+I119+I103</f>
        <v>2870.3420000000001</v>
      </c>
      <c r="J95" s="191">
        <f t="shared" ref="J95:K95" si="33">J97+J98+J101+J105+J107+J109+J111+J113+J115+J117+J119+J103</f>
        <v>1078.05</v>
      </c>
      <c r="K95" s="192">
        <f t="shared" si="33"/>
        <v>1047</v>
      </c>
      <c r="L95" s="190">
        <v>1000</v>
      </c>
      <c r="M95" s="193">
        <v>11210.39</v>
      </c>
      <c r="N95" s="194">
        <v>1250</v>
      </c>
      <c r="O95" s="195">
        <v>1500</v>
      </c>
      <c r="P95" s="196">
        <v>11558</v>
      </c>
      <c r="Q95" s="50"/>
    </row>
    <row r="96" spans="1:17" s="20" customFormat="1" ht="50" hidden="1">
      <c r="A96" s="40">
        <v>51</v>
      </c>
      <c r="B96" s="153" t="s">
        <v>24</v>
      </c>
      <c r="C96" s="79" t="s">
        <v>135</v>
      </c>
      <c r="D96" s="197" t="s">
        <v>12</v>
      </c>
      <c r="E96" s="198">
        <f>SUM(H96)</f>
        <v>0</v>
      </c>
      <c r="F96" s="154">
        <v>2015</v>
      </c>
      <c r="G96" s="154">
        <v>2015</v>
      </c>
      <c r="H96" s="150">
        <f>SUM(I96:M96)</f>
        <v>0</v>
      </c>
      <c r="I96" s="199"/>
      <c r="J96" s="198">
        <v>0</v>
      </c>
      <c r="K96" s="200"/>
      <c r="L96" s="199"/>
      <c r="M96" s="201"/>
      <c r="N96" s="155"/>
      <c r="O96" s="43"/>
      <c r="P96" s="42"/>
      <c r="Q96" s="50"/>
    </row>
    <row r="97" spans="1:17" s="20" customFormat="1" ht="12.5" hidden="1">
      <c r="A97" s="40">
        <v>52</v>
      </c>
      <c r="B97" s="148" t="s">
        <v>15</v>
      </c>
      <c r="C97" s="149"/>
      <c r="D97" s="148"/>
      <c r="E97" s="198">
        <f>SUM(H97)</f>
        <v>0</v>
      </c>
      <c r="F97" s="148"/>
      <c r="G97" s="148"/>
      <c r="H97" s="150">
        <f>SUM(I97:M97)</f>
        <v>0</v>
      </c>
      <c r="I97" s="150"/>
      <c r="J97" s="151">
        <v>0</v>
      </c>
      <c r="K97" s="55"/>
      <c r="L97" s="150"/>
      <c r="M97" s="202"/>
      <c r="N97" s="203"/>
      <c r="O97" s="43"/>
      <c r="P97" s="42"/>
      <c r="Q97" s="50"/>
    </row>
    <row r="98" spans="1:17" s="20" customFormat="1" ht="50">
      <c r="A98" s="40">
        <v>51</v>
      </c>
      <c r="B98" s="153" t="s">
        <v>185</v>
      </c>
      <c r="C98" s="79" t="s">
        <v>253</v>
      </c>
      <c r="D98" s="122" t="s">
        <v>12</v>
      </c>
      <c r="E98" s="198">
        <f>SUM(E99)</f>
        <v>609.51800000000003</v>
      </c>
      <c r="F98" s="154">
        <v>2014</v>
      </c>
      <c r="G98" s="154">
        <v>2014</v>
      </c>
      <c r="H98" s="198">
        <f>SUM(H99)</f>
        <v>609.51800000000003</v>
      </c>
      <c r="I98" s="198">
        <f>SUM(I99)</f>
        <v>609.51800000000003</v>
      </c>
      <c r="J98" s="199"/>
      <c r="K98" s="200"/>
      <c r="L98" s="199"/>
      <c r="M98" s="201"/>
      <c r="N98" s="155"/>
      <c r="O98" s="43"/>
      <c r="P98" s="42"/>
      <c r="Q98" s="50"/>
    </row>
    <row r="99" spans="1:17" s="20" customFormat="1" ht="12.5">
      <c r="A99" s="37">
        <v>52</v>
      </c>
      <c r="B99" s="148" t="s">
        <v>15</v>
      </c>
      <c r="C99" s="149"/>
      <c r="D99" s="149"/>
      <c r="E99" s="198">
        <f>SUM(H99)</f>
        <v>609.51800000000003</v>
      </c>
      <c r="F99" s="148"/>
      <c r="G99" s="148"/>
      <c r="H99" s="151">
        <v>609.51800000000003</v>
      </c>
      <c r="I99" s="151">
        <v>609.51800000000003</v>
      </c>
      <c r="J99" s="150"/>
      <c r="K99" s="55"/>
      <c r="L99" s="150"/>
      <c r="M99" s="202"/>
      <c r="N99" s="203"/>
      <c r="O99" s="43"/>
      <c r="P99" s="42"/>
      <c r="Q99" s="50"/>
    </row>
    <row r="100" spans="1:17" s="20" customFormat="1" ht="100">
      <c r="A100" s="37">
        <v>53</v>
      </c>
      <c r="B100" s="153" t="s">
        <v>186</v>
      </c>
      <c r="C100" s="79" t="s">
        <v>253</v>
      </c>
      <c r="D100" s="122" t="s">
        <v>12</v>
      </c>
      <c r="E100" s="198">
        <f>SUM(H100)</f>
        <v>492.108</v>
      </c>
      <c r="F100" s="154">
        <v>2014</v>
      </c>
      <c r="G100" s="154">
        <v>2014</v>
      </c>
      <c r="H100" s="198">
        <f t="shared" ref="H100:M100" si="34">SUM(H101)</f>
        <v>492.108</v>
      </c>
      <c r="I100" s="198">
        <f t="shared" si="34"/>
        <v>492.108</v>
      </c>
      <c r="J100" s="198">
        <f t="shared" si="34"/>
        <v>0</v>
      </c>
      <c r="K100" s="204">
        <f t="shared" si="34"/>
        <v>0</v>
      </c>
      <c r="L100" s="198">
        <f t="shared" si="34"/>
        <v>0</v>
      </c>
      <c r="M100" s="205">
        <f t="shared" si="34"/>
        <v>0</v>
      </c>
      <c r="N100" s="155"/>
      <c r="O100" s="43"/>
      <c r="P100" s="42"/>
      <c r="Q100" s="50"/>
    </row>
    <row r="101" spans="1:17" s="20" customFormat="1" ht="12.5">
      <c r="A101" s="40">
        <v>54</v>
      </c>
      <c r="B101" s="148" t="s">
        <v>15</v>
      </c>
      <c r="C101" s="149"/>
      <c r="D101" s="149"/>
      <c r="E101" s="199">
        <f>SUM(H101)</f>
        <v>492.108</v>
      </c>
      <c r="F101" s="148"/>
      <c r="G101" s="148"/>
      <c r="H101" s="150">
        <f>SUM(I101:M101)</f>
        <v>492.108</v>
      </c>
      <c r="I101" s="150">
        <v>492.108</v>
      </c>
      <c r="J101" s="150"/>
      <c r="K101" s="55"/>
      <c r="L101" s="150"/>
      <c r="M101" s="202"/>
      <c r="N101" s="203"/>
      <c r="O101" s="43"/>
      <c r="P101" s="42"/>
      <c r="Q101" s="50"/>
    </row>
    <row r="102" spans="1:17" s="20" customFormat="1" ht="50">
      <c r="A102" s="37">
        <v>55</v>
      </c>
      <c r="B102" s="206" t="s">
        <v>203</v>
      </c>
      <c r="C102" s="79" t="s">
        <v>253</v>
      </c>
      <c r="D102" s="149" t="s">
        <v>12</v>
      </c>
      <c r="E102" s="198">
        <f>SUM(H102)</f>
        <v>1078.05</v>
      </c>
      <c r="F102" s="207">
        <v>2015</v>
      </c>
      <c r="G102" s="207">
        <v>2015</v>
      </c>
      <c r="H102" s="151">
        <f t="shared" ref="H102:M102" si="35">SUM(H103)</f>
        <v>1078.05</v>
      </c>
      <c r="I102" s="151">
        <f t="shared" si="35"/>
        <v>0</v>
      </c>
      <c r="J102" s="151">
        <f t="shared" si="35"/>
        <v>1078.05</v>
      </c>
      <c r="K102" s="143">
        <f t="shared" si="35"/>
        <v>0</v>
      </c>
      <c r="L102" s="151">
        <f t="shared" si="35"/>
        <v>0</v>
      </c>
      <c r="M102" s="152">
        <f t="shared" si="35"/>
        <v>0</v>
      </c>
      <c r="N102" s="203"/>
      <c r="O102" s="43"/>
      <c r="P102" s="42"/>
      <c r="Q102" s="50"/>
    </row>
    <row r="103" spans="1:17" s="20" customFormat="1" ht="12.5">
      <c r="A103" s="40">
        <v>56</v>
      </c>
      <c r="B103" s="148" t="s">
        <v>15</v>
      </c>
      <c r="C103" s="149"/>
      <c r="D103" s="149"/>
      <c r="E103" s="198">
        <f>SUM(H103)</f>
        <v>1078.05</v>
      </c>
      <c r="F103" s="148"/>
      <c r="G103" s="148"/>
      <c r="H103" s="151">
        <f>SUM(I103:M103)</f>
        <v>1078.05</v>
      </c>
      <c r="I103" s="151">
        <v>0</v>
      </c>
      <c r="J103" s="151">
        <v>1078.05</v>
      </c>
      <c r="K103" s="55"/>
      <c r="L103" s="150"/>
      <c r="M103" s="202"/>
      <c r="N103" s="203"/>
      <c r="O103" s="43"/>
      <c r="P103" s="42"/>
      <c r="Q103" s="50"/>
    </row>
    <row r="104" spans="1:17" s="20" customFormat="1" ht="50" hidden="1">
      <c r="A104" s="40">
        <v>58</v>
      </c>
      <c r="B104" s="153" t="s">
        <v>25</v>
      </c>
      <c r="C104" s="79" t="s">
        <v>135</v>
      </c>
      <c r="D104" s="122" t="s">
        <v>12</v>
      </c>
      <c r="E104" s="208">
        <v>1881</v>
      </c>
      <c r="F104" s="154">
        <v>2017</v>
      </c>
      <c r="G104" s="154">
        <v>2018</v>
      </c>
      <c r="H104" s="171">
        <f>SUM(I104:M104)</f>
        <v>0</v>
      </c>
      <c r="I104" s="208"/>
      <c r="J104" s="208"/>
      <c r="K104" s="209">
        <v>0</v>
      </c>
      <c r="L104" s="210">
        <v>0</v>
      </c>
      <c r="M104" s="210">
        <v>0</v>
      </c>
      <c r="N104" s="155"/>
      <c r="O104" s="43"/>
      <c r="P104" s="42"/>
      <c r="Q104" s="50"/>
    </row>
    <row r="105" spans="1:17" s="20" customFormat="1" ht="12.5" hidden="1">
      <c r="A105" s="37">
        <v>59</v>
      </c>
      <c r="B105" s="148" t="s">
        <v>15</v>
      </c>
      <c r="C105" s="149"/>
      <c r="D105" s="149"/>
      <c r="E105" s="208">
        <v>1881</v>
      </c>
      <c r="F105" s="148"/>
      <c r="G105" s="148"/>
      <c r="H105" s="150">
        <f>SUM(I105:M105)</f>
        <v>0</v>
      </c>
      <c r="I105" s="151"/>
      <c r="J105" s="151"/>
      <c r="K105" s="143">
        <v>0</v>
      </c>
      <c r="L105" s="151">
        <v>0</v>
      </c>
      <c r="M105" s="152">
        <v>0</v>
      </c>
      <c r="N105" s="203"/>
      <c r="O105" s="43"/>
      <c r="P105" s="42"/>
      <c r="Q105" s="50"/>
    </row>
    <row r="106" spans="1:17" s="20" customFormat="1" ht="50" hidden="1">
      <c r="A106" s="37">
        <v>60</v>
      </c>
      <c r="B106" s="153" t="s">
        <v>26</v>
      </c>
      <c r="C106" s="79" t="s">
        <v>135</v>
      </c>
      <c r="D106" s="122" t="s">
        <v>12</v>
      </c>
      <c r="E106" s="199">
        <v>313.28100000000001</v>
      </c>
      <c r="F106" s="154">
        <v>2018</v>
      </c>
      <c r="G106" s="154">
        <v>2018</v>
      </c>
      <c r="H106" s="199">
        <v>313.28100000000001</v>
      </c>
      <c r="I106" s="199"/>
      <c r="J106" s="199"/>
      <c r="K106" s="200"/>
      <c r="L106" s="199"/>
      <c r="M106" s="199"/>
      <c r="N106" s="155"/>
      <c r="O106" s="43"/>
      <c r="P106" s="42"/>
      <c r="Q106" s="50"/>
    </row>
    <row r="107" spans="1:17" s="20" customFormat="1" ht="12.5" hidden="1">
      <c r="A107" s="40">
        <v>61</v>
      </c>
      <c r="B107" s="148" t="s">
        <v>15</v>
      </c>
      <c r="C107" s="149"/>
      <c r="D107" s="149"/>
      <c r="E107" s="199">
        <v>313.28100000000001</v>
      </c>
      <c r="F107" s="148"/>
      <c r="G107" s="148"/>
      <c r="H107" s="150">
        <v>313.28100000000001</v>
      </c>
      <c r="I107" s="150"/>
      <c r="J107" s="150"/>
      <c r="K107" s="55"/>
      <c r="L107" s="150"/>
      <c r="M107" s="202">
        <v>0</v>
      </c>
      <c r="N107" s="203"/>
      <c r="O107" s="43"/>
      <c r="P107" s="42"/>
      <c r="Q107" s="50"/>
    </row>
    <row r="108" spans="1:17" s="20" customFormat="1" ht="50" hidden="1">
      <c r="A108" s="37">
        <v>62</v>
      </c>
      <c r="B108" s="153" t="s">
        <v>27</v>
      </c>
      <c r="C108" s="79" t="s">
        <v>135</v>
      </c>
      <c r="D108" s="122" t="s">
        <v>12</v>
      </c>
      <c r="E108" s="199">
        <v>802.10599999999999</v>
      </c>
      <c r="F108" s="154">
        <v>2018</v>
      </c>
      <c r="G108" s="154">
        <v>2018</v>
      </c>
      <c r="H108" s="199">
        <v>802.10599999999999</v>
      </c>
      <c r="I108" s="199"/>
      <c r="J108" s="199"/>
      <c r="K108" s="200"/>
      <c r="L108" s="199"/>
      <c r="M108" s="201">
        <v>0</v>
      </c>
      <c r="N108" s="155"/>
      <c r="O108" s="43"/>
      <c r="P108" s="42"/>
      <c r="Q108" s="50"/>
    </row>
    <row r="109" spans="1:17" s="20" customFormat="1" ht="12.5" hidden="1">
      <c r="A109" s="37">
        <v>63</v>
      </c>
      <c r="B109" s="148" t="s">
        <v>15</v>
      </c>
      <c r="C109" s="149"/>
      <c r="D109" s="149"/>
      <c r="E109" s="199">
        <v>802.10599999999999</v>
      </c>
      <c r="F109" s="148"/>
      <c r="G109" s="148"/>
      <c r="H109" s="150">
        <v>802.10599999999999</v>
      </c>
      <c r="I109" s="150"/>
      <c r="J109" s="150"/>
      <c r="K109" s="55"/>
      <c r="L109" s="150"/>
      <c r="M109" s="202">
        <v>0</v>
      </c>
      <c r="N109" s="211"/>
      <c r="O109" s="43"/>
      <c r="P109" s="42"/>
      <c r="Q109" s="50"/>
    </row>
    <row r="110" spans="1:17" s="20" customFormat="1" ht="120" customHeight="1">
      <c r="A110" s="40">
        <v>57</v>
      </c>
      <c r="B110" s="206" t="s">
        <v>187</v>
      </c>
      <c r="C110" s="79" t="s">
        <v>253</v>
      </c>
      <c r="D110" s="122" t="s">
        <v>12</v>
      </c>
      <c r="E110" s="198">
        <f t="shared" ref="E110:E115" si="36">SUM(I110)</f>
        <v>648.37400000000002</v>
      </c>
      <c r="F110" s="212">
        <v>2014</v>
      </c>
      <c r="G110" s="212">
        <v>2014</v>
      </c>
      <c r="H110" s="151">
        <f t="shared" ref="H110:H115" si="37">SUM(I110:M110)</f>
        <v>648.37400000000002</v>
      </c>
      <c r="I110" s="151">
        <f>SUM(I111)</f>
        <v>648.37400000000002</v>
      </c>
      <c r="J110" s="151">
        <f>SUM(J111)</f>
        <v>0</v>
      </c>
      <c r="K110" s="143">
        <f>SUM(K111)</f>
        <v>0</v>
      </c>
      <c r="L110" s="151">
        <f>SUM(L111)</f>
        <v>0</v>
      </c>
      <c r="M110" s="152">
        <f>SUM(M111)</f>
        <v>0</v>
      </c>
      <c r="N110" s="211"/>
      <c r="O110" s="43"/>
      <c r="P110" s="42"/>
      <c r="Q110" s="50"/>
    </row>
    <row r="111" spans="1:17" s="20" customFormat="1" ht="12.5">
      <c r="A111" s="37">
        <v>58</v>
      </c>
      <c r="B111" s="148" t="s">
        <v>15</v>
      </c>
      <c r="C111" s="149"/>
      <c r="D111" s="149"/>
      <c r="E111" s="198">
        <f t="shared" si="36"/>
        <v>648.37400000000002</v>
      </c>
      <c r="F111" s="148"/>
      <c r="G111" s="148"/>
      <c r="H111" s="151">
        <f t="shared" si="37"/>
        <v>648.37400000000002</v>
      </c>
      <c r="I111" s="151">
        <v>648.37400000000002</v>
      </c>
      <c r="J111" s="150"/>
      <c r="K111" s="55"/>
      <c r="L111" s="150"/>
      <c r="M111" s="202"/>
      <c r="N111" s="211"/>
      <c r="O111" s="43"/>
      <c r="P111" s="42"/>
      <c r="Q111" s="50"/>
    </row>
    <row r="112" spans="1:17" s="20" customFormat="1" ht="100">
      <c r="A112" s="37">
        <v>59</v>
      </c>
      <c r="B112" s="206" t="s">
        <v>284</v>
      </c>
      <c r="C112" s="213" t="s">
        <v>256</v>
      </c>
      <c r="D112" s="213" t="s">
        <v>12</v>
      </c>
      <c r="E112" s="198">
        <f t="shared" si="36"/>
        <v>564.851</v>
      </c>
      <c r="F112" s="214">
        <v>2014</v>
      </c>
      <c r="G112" s="214">
        <v>2014</v>
      </c>
      <c r="H112" s="208">
        <f t="shared" si="37"/>
        <v>564.851</v>
      </c>
      <c r="I112" s="208">
        <v>564.851</v>
      </c>
      <c r="J112" s="171"/>
      <c r="K112" s="215"/>
      <c r="L112" s="171"/>
      <c r="M112" s="216"/>
      <c r="N112" s="211"/>
      <c r="O112" s="43"/>
      <c r="P112" s="42"/>
      <c r="Q112" s="50"/>
    </row>
    <row r="113" spans="1:17" s="20" customFormat="1" ht="12.5">
      <c r="A113" s="37">
        <v>60</v>
      </c>
      <c r="B113" s="206" t="s">
        <v>15</v>
      </c>
      <c r="C113" s="213"/>
      <c r="D113" s="213"/>
      <c r="E113" s="198">
        <f t="shared" si="36"/>
        <v>564.851</v>
      </c>
      <c r="F113" s="214"/>
      <c r="G113" s="214"/>
      <c r="H113" s="208">
        <f t="shared" si="37"/>
        <v>564.851</v>
      </c>
      <c r="I113" s="208">
        <v>564.851</v>
      </c>
      <c r="J113" s="171"/>
      <c r="K113" s="215"/>
      <c r="L113" s="171"/>
      <c r="M113" s="216"/>
      <c r="N113" s="211"/>
      <c r="O113" s="43"/>
      <c r="P113" s="42"/>
      <c r="Q113" s="50"/>
    </row>
    <row r="114" spans="1:17" s="20" customFormat="1" ht="66" customHeight="1">
      <c r="A114" s="40">
        <v>61</v>
      </c>
      <c r="B114" s="206" t="s">
        <v>286</v>
      </c>
      <c r="C114" s="213" t="s">
        <v>254</v>
      </c>
      <c r="D114" s="213" t="s">
        <v>12</v>
      </c>
      <c r="E114" s="198">
        <f t="shared" si="36"/>
        <v>555.49099999999999</v>
      </c>
      <c r="F114" s="214">
        <v>2014</v>
      </c>
      <c r="G114" s="214">
        <v>2014</v>
      </c>
      <c r="H114" s="208">
        <f t="shared" si="37"/>
        <v>555.49099999999999</v>
      </c>
      <c r="I114" s="208">
        <v>555.49099999999999</v>
      </c>
      <c r="J114" s="171"/>
      <c r="K114" s="215"/>
      <c r="L114" s="171"/>
      <c r="M114" s="216"/>
      <c r="N114" s="211"/>
      <c r="O114" s="43"/>
      <c r="P114" s="42"/>
      <c r="Q114" s="50"/>
    </row>
    <row r="115" spans="1:17" s="20" customFormat="1" ht="12.5">
      <c r="A115" s="37">
        <v>62</v>
      </c>
      <c r="B115" s="206" t="s">
        <v>15</v>
      </c>
      <c r="C115" s="213"/>
      <c r="D115" s="213"/>
      <c r="E115" s="198">
        <f t="shared" si="36"/>
        <v>555.49099999999999</v>
      </c>
      <c r="F115" s="214"/>
      <c r="G115" s="214"/>
      <c r="H115" s="208">
        <f t="shared" si="37"/>
        <v>555.49099999999999</v>
      </c>
      <c r="I115" s="208">
        <v>555.49099999999999</v>
      </c>
      <c r="J115" s="171"/>
      <c r="K115" s="215"/>
      <c r="L115" s="171"/>
      <c r="M115" s="216"/>
      <c r="N115" s="211"/>
      <c r="O115" s="43"/>
      <c r="P115" s="42"/>
      <c r="Q115" s="50"/>
    </row>
    <row r="116" spans="1:17" s="20" customFormat="1" ht="87.5" hidden="1">
      <c r="A116" s="37">
        <v>64.799999999999898</v>
      </c>
      <c r="B116" s="206" t="s">
        <v>231</v>
      </c>
      <c r="C116" s="213" t="s">
        <v>195</v>
      </c>
      <c r="D116" s="206" t="s">
        <v>12</v>
      </c>
      <c r="E116" s="198">
        <f>SUM(E117)</f>
        <v>147</v>
      </c>
      <c r="F116" s="214">
        <v>2016</v>
      </c>
      <c r="G116" s="214">
        <v>2016</v>
      </c>
      <c r="H116" s="171">
        <f>SUM(H117)</f>
        <v>147</v>
      </c>
      <c r="I116" s="171">
        <f t="shared" ref="I116:M116" si="38">SUM(I117)</f>
        <v>0</v>
      </c>
      <c r="J116" s="171">
        <f t="shared" si="38"/>
        <v>0</v>
      </c>
      <c r="K116" s="215">
        <f t="shared" si="38"/>
        <v>147</v>
      </c>
      <c r="L116" s="171">
        <f t="shared" si="38"/>
        <v>0</v>
      </c>
      <c r="M116" s="216">
        <f t="shared" si="38"/>
        <v>0</v>
      </c>
      <c r="N116" s="211"/>
      <c r="O116" s="43"/>
      <c r="P116" s="42"/>
      <c r="Q116" s="50"/>
    </row>
    <row r="117" spans="1:17" s="20" customFormat="1" ht="12.5" hidden="1">
      <c r="A117" s="40">
        <v>66.018181818181702</v>
      </c>
      <c r="B117" s="206" t="s">
        <v>15</v>
      </c>
      <c r="C117" s="213"/>
      <c r="D117" s="206"/>
      <c r="E117" s="198">
        <f>SUM(H117)</f>
        <v>147</v>
      </c>
      <c r="F117" s="214"/>
      <c r="G117" s="214"/>
      <c r="H117" s="171">
        <f>SUM(I117:M117)</f>
        <v>147</v>
      </c>
      <c r="I117" s="171"/>
      <c r="J117" s="171"/>
      <c r="K117" s="215">
        <v>147</v>
      </c>
      <c r="L117" s="171"/>
      <c r="M117" s="216"/>
      <c r="N117" s="211"/>
      <c r="O117" s="43"/>
      <c r="P117" s="42"/>
      <c r="Q117" s="50"/>
    </row>
    <row r="118" spans="1:17" s="20" customFormat="1" ht="87.5" hidden="1">
      <c r="A118" s="37">
        <v>67.236363636363507</v>
      </c>
      <c r="B118" s="206" t="s">
        <v>232</v>
      </c>
      <c r="C118" s="213" t="s">
        <v>233</v>
      </c>
      <c r="D118" s="206" t="s">
        <v>12</v>
      </c>
      <c r="E118" s="198">
        <f>SUM(E119)</f>
        <v>900</v>
      </c>
      <c r="F118" s="214"/>
      <c r="G118" s="214"/>
      <c r="H118" s="171">
        <f>SUM(H119)</f>
        <v>900</v>
      </c>
      <c r="I118" s="171">
        <f t="shared" ref="I118:M118" si="39">SUM(I119)</f>
        <v>0</v>
      </c>
      <c r="J118" s="171">
        <f t="shared" si="39"/>
        <v>0</v>
      </c>
      <c r="K118" s="215">
        <f t="shared" si="39"/>
        <v>900</v>
      </c>
      <c r="L118" s="171">
        <f t="shared" si="39"/>
        <v>0</v>
      </c>
      <c r="M118" s="216">
        <f t="shared" si="39"/>
        <v>0</v>
      </c>
      <c r="N118" s="211"/>
      <c r="O118" s="43"/>
      <c r="P118" s="42"/>
      <c r="Q118" s="50"/>
    </row>
    <row r="119" spans="1:17" s="20" customFormat="1" ht="12.5" hidden="1">
      <c r="A119" s="37">
        <v>68.454545454545297</v>
      </c>
      <c r="B119" s="206" t="s">
        <v>15</v>
      </c>
      <c r="C119" s="213"/>
      <c r="D119" s="206"/>
      <c r="E119" s="198">
        <f>SUM(H119)</f>
        <v>900</v>
      </c>
      <c r="F119" s="214"/>
      <c r="G119" s="214"/>
      <c r="H119" s="171">
        <f>SUM(I119:M119)</f>
        <v>900</v>
      </c>
      <c r="I119" s="171"/>
      <c r="J119" s="171"/>
      <c r="K119" s="215">
        <v>900</v>
      </c>
      <c r="L119" s="171"/>
      <c r="M119" s="216"/>
      <c r="N119" s="211"/>
      <c r="O119" s="43"/>
      <c r="P119" s="42"/>
      <c r="Q119" s="50"/>
    </row>
    <row r="120" spans="1:17" s="20" customFormat="1" ht="135" customHeight="1">
      <c r="A120" s="37">
        <v>63</v>
      </c>
      <c r="B120" s="206" t="s">
        <v>285</v>
      </c>
      <c r="C120" s="213" t="s">
        <v>257</v>
      </c>
      <c r="D120" s="206" t="s">
        <v>12</v>
      </c>
      <c r="E120" s="198">
        <v>7091.7960000000003</v>
      </c>
      <c r="F120" s="214">
        <v>2018</v>
      </c>
      <c r="G120" s="214">
        <v>2018</v>
      </c>
      <c r="H120" s="171"/>
      <c r="I120" s="171"/>
      <c r="J120" s="171"/>
      <c r="K120" s="215"/>
      <c r="L120" s="171"/>
      <c r="M120" s="174">
        <v>7091.7960000000003</v>
      </c>
      <c r="N120" s="211"/>
      <c r="O120" s="43"/>
      <c r="P120" s="42"/>
      <c r="Q120" s="50"/>
    </row>
    <row r="121" spans="1:17" s="20" customFormat="1" ht="12.5">
      <c r="A121" s="37">
        <v>64</v>
      </c>
      <c r="B121" s="206" t="s">
        <v>15</v>
      </c>
      <c r="C121" s="213"/>
      <c r="D121" s="206"/>
      <c r="E121" s="198">
        <v>7091.7960000000003</v>
      </c>
      <c r="F121" s="214"/>
      <c r="G121" s="214"/>
      <c r="H121" s="171"/>
      <c r="I121" s="171"/>
      <c r="J121" s="171"/>
      <c r="K121" s="215"/>
      <c r="L121" s="171"/>
      <c r="M121" s="174">
        <v>7091.7960000000003</v>
      </c>
      <c r="N121" s="211"/>
      <c r="O121" s="43"/>
      <c r="P121" s="42"/>
      <c r="Q121" s="50"/>
    </row>
    <row r="122" spans="1:17" s="20" customFormat="1" ht="25">
      <c r="A122" s="37">
        <v>65</v>
      </c>
      <c r="B122" s="206" t="s">
        <v>264</v>
      </c>
      <c r="C122" s="213"/>
      <c r="D122" s="206"/>
      <c r="E122" s="198">
        <v>4118.6000000000004</v>
      </c>
      <c r="F122" s="214"/>
      <c r="G122" s="214"/>
      <c r="H122" s="171"/>
      <c r="I122" s="171"/>
      <c r="J122" s="171"/>
      <c r="K122" s="215"/>
      <c r="L122" s="171"/>
      <c r="M122" s="174">
        <v>4118.6000000000004</v>
      </c>
      <c r="N122" s="211"/>
      <c r="O122" s="43"/>
      <c r="P122" s="42"/>
      <c r="Q122" s="50"/>
    </row>
    <row r="123" spans="1:17" s="20" customFormat="1" ht="12.5">
      <c r="A123" s="37">
        <v>66</v>
      </c>
      <c r="B123" s="206" t="s">
        <v>15</v>
      </c>
      <c r="C123" s="213"/>
      <c r="D123" s="206"/>
      <c r="E123" s="198">
        <v>4118.6000000000004</v>
      </c>
      <c r="F123" s="214"/>
      <c r="G123" s="214"/>
      <c r="H123" s="171"/>
      <c r="I123" s="171"/>
      <c r="J123" s="171"/>
      <c r="K123" s="215"/>
      <c r="L123" s="171"/>
      <c r="M123" s="174">
        <v>4118.6000000000004</v>
      </c>
      <c r="N123" s="211"/>
      <c r="O123" s="43"/>
      <c r="P123" s="42"/>
      <c r="Q123" s="50"/>
    </row>
    <row r="124" spans="1:17" s="51" customFormat="1" ht="75">
      <c r="A124" s="40">
        <v>67</v>
      </c>
      <c r="B124" s="217" t="s">
        <v>236</v>
      </c>
      <c r="C124" s="218"/>
      <c r="D124" s="217"/>
      <c r="E124" s="219"/>
      <c r="F124" s="220"/>
      <c r="G124" s="220"/>
      <c r="H124" s="192">
        <f>SUM(I124:P124)</f>
        <v>6769.2070000000003</v>
      </c>
      <c r="I124" s="192">
        <f t="shared" ref="I124:K124" si="40">I126+I128+I130+I132+I134+I136++I138++I140+I142+I144+I146+I148+I150+I152+I154+I156+I158+I160</f>
        <v>748.50699999999995</v>
      </c>
      <c r="J124" s="192">
        <f t="shared" si="40"/>
        <v>300</v>
      </c>
      <c r="K124" s="192">
        <f t="shared" si="40"/>
        <v>170.7</v>
      </c>
      <c r="L124" s="192">
        <v>1200</v>
      </c>
      <c r="M124" s="221">
        <v>0</v>
      </c>
      <c r="N124" s="222">
        <v>1350</v>
      </c>
      <c r="O124" s="223">
        <v>1500</v>
      </c>
      <c r="P124" s="224">
        <v>1500</v>
      </c>
      <c r="Q124" s="50"/>
    </row>
    <row r="125" spans="1:17" s="20" customFormat="1" ht="80" hidden="1">
      <c r="A125" s="37">
        <v>70.890909090908906</v>
      </c>
      <c r="B125" s="153" t="s">
        <v>28</v>
      </c>
      <c r="C125" s="79" t="s">
        <v>139</v>
      </c>
      <c r="D125" s="197" t="s">
        <v>12</v>
      </c>
      <c r="E125" s="198">
        <f>SUM(H125)</f>
        <v>0</v>
      </c>
      <c r="F125" s="154">
        <v>2015</v>
      </c>
      <c r="G125" s="154">
        <v>2015</v>
      </c>
      <c r="H125" s="150">
        <f>SUM(I125:M125)</f>
        <v>0</v>
      </c>
      <c r="I125" s="198"/>
      <c r="J125" s="198">
        <v>0</v>
      </c>
      <c r="K125" s="204"/>
      <c r="L125" s="198"/>
      <c r="M125" s="205"/>
      <c r="N125" s="161"/>
      <c r="O125" s="43"/>
      <c r="P125" s="42"/>
      <c r="Q125" s="50"/>
    </row>
    <row r="126" spans="1:17" s="20" customFormat="1" ht="12.5" hidden="1">
      <c r="A126" s="37">
        <v>72.109090909090696</v>
      </c>
      <c r="B126" s="168" t="s">
        <v>15</v>
      </c>
      <c r="C126" s="169"/>
      <c r="D126" s="168"/>
      <c r="E126" s="198">
        <f>SUM(H126)</f>
        <v>0</v>
      </c>
      <c r="F126" s="168"/>
      <c r="G126" s="168"/>
      <c r="H126" s="150">
        <f>SUM(I126:M126)</f>
        <v>0</v>
      </c>
      <c r="I126" s="151"/>
      <c r="J126" s="151">
        <v>0</v>
      </c>
      <c r="K126" s="143"/>
      <c r="L126" s="151"/>
      <c r="M126" s="152"/>
      <c r="N126" s="203"/>
      <c r="O126" s="43"/>
      <c r="P126" s="42"/>
      <c r="Q126" s="50"/>
    </row>
    <row r="127" spans="1:17" s="20" customFormat="1" ht="80" hidden="1">
      <c r="A127" s="40">
        <v>73.327272727272501</v>
      </c>
      <c r="B127" s="153" t="s">
        <v>29</v>
      </c>
      <c r="C127" s="79" t="s">
        <v>140</v>
      </c>
      <c r="D127" s="197" t="s">
        <v>12</v>
      </c>
      <c r="E127" s="198">
        <v>250</v>
      </c>
      <c r="F127" s="154">
        <v>2017</v>
      </c>
      <c r="G127" s="154">
        <v>2017</v>
      </c>
      <c r="H127" s="199">
        <v>250</v>
      </c>
      <c r="I127" s="198"/>
      <c r="J127" s="198"/>
      <c r="K127" s="204"/>
      <c r="L127" s="198">
        <v>0</v>
      </c>
      <c r="M127" s="205"/>
      <c r="N127" s="161"/>
      <c r="O127" s="43"/>
      <c r="P127" s="42"/>
      <c r="Q127" s="50"/>
    </row>
    <row r="128" spans="1:17" s="20" customFormat="1" ht="12.5" hidden="1">
      <c r="A128" s="37">
        <v>74.545454545454305</v>
      </c>
      <c r="B128" s="168" t="s">
        <v>15</v>
      </c>
      <c r="C128" s="169"/>
      <c r="D128" s="168"/>
      <c r="E128" s="198">
        <v>250</v>
      </c>
      <c r="F128" s="168"/>
      <c r="G128" s="168"/>
      <c r="H128" s="150">
        <v>250</v>
      </c>
      <c r="I128" s="151"/>
      <c r="J128" s="151"/>
      <c r="K128" s="143"/>
      <c r="L128" s="151">
        <v>0</v>
      </c>
      <c r="M128" s="152"/>
      <c r="N128" s="203"/>
      <c r="O128" s="43"/>
      <c r="P128" s="42"/>
      <c r="Q128" s="50"/>
    </row>
    <row r="129" spans="1:17" s="20" customFormat="1" ht="80" hidden="1">
      <c r="A129" s="37">
        <v>75.763636363636095</v>
      </c>
      <c r="B129" s="153" t="s">
        <v>30</v>
      </c>
      <c r="C129" s="79" t="s">
        <v>140</v>
      </c>
      <c r="D129" s="197" t="s">
        <v>12</v>
      </c>
      <c r="E129" s="198">
        <v>0</v>
      </c>
      <c r="F129" s="154">
        <v>2015</v>
      </c>
      <c r="G129" s="154">
        <v>2015</v>
      </c>
      <c r="H129" s="199">
        <v>0</v>
      </c>
      <c r="I129" s="198"/>
      <c r="J129" s="198">
        <v>0</v>
      </c>
      <c r="K129" s="204"/>
      <c r="L129" s="198"/>
      <c r="M129" s="205"/>
      <c r="N129" s="161"/>
      <c r="O129" s="43"/>
      <c r="P129" s="42"/>
      <c r="Q129" s="50"/>
    </row>
    <row r="130" spans="1:17" s="20" customFormat="1" ht="12.5" hidden="1">
      <c r="A130" s="40">
        <v>76.9818181818179</v>
      </c>
      <c r="B130" s="168" t="s">
        <v>15</v>
      </c>
      <c r="C130" s="169"/>
      <c r="D130" s="168"/>
      <c r="E130" s="198">
        <v>0</v>
      </c>
      <c r="F130" s="168"/>
      <c r="G130" s="168"/>
      <c r="H130" s="150">
        <v>0</v>
      </c>
      <c r="I130" s="151"/>
      <c r="J130" s="151">
        <v>0</v>
      </c>
      <c r="K130" s="143"/>
      <c r="L130" s="151"/>
      <c r="M130" s="152"/>
      <c r="N130" s="203"/>
      <c r="O130" s="43"/>
      <c r="P130" s="42"/>
      <c r="Q130" s="50"/>
    </row>
    <row r="131" spans="1:17" s="20" customFormat="1" ht="80" hidden="1">
      <c r="A131" s="37">
        <v>78.199999999999704</v>
      </c>
      <c r="B131" s="153" t="s">
        <v>31</v>
      </c>
      <c r="C131" s="79" t="s">
        <v>140</v>
      </c>
      <c r="D131" s="197" t="s">
        <v>12</v>
      </c>
      <c r="E131" s="198">
        <v>0</v>
      </c>
      <c r="F131" s="154">
        <v>2016</v>
      </c>
      <c r="G131" s="154">
        <v>2016</v>
      </c>
      <c r="H131" s="199">
        <v>0</v>
      </c>
      <c r="I131" s="198"/>
      <c r="J131" s="198"/>
      <c r="K131" s="204">
        <v>0</v>
      </c>
      <c r="L131" s="198"/>
      <c r="M131" s="205"/>
      <c r="N131" s="161"/>
      <c r="O131" s="43"/>
      <c r="P131" s="42"/>
      <c r="Q131" s="50"/>
    </row>
    <row r="132" spans="1:17" s="20" customFormat="1" ht="12.5" hidden="1">
      <c r="A132" s="37">
        <v>79.418181818181495</v>
      </c>
      <c r="B132" s="168" t="s">
        <v>15</v>
      </c>
      <c r="C132" s="169"/>
      <c r="D132" s="168"/>
      <c r="E132" s="198">
        <v>0</v>
      </c>
      <c r="F132" s="168"/>
      <c r="G132" s="168"/>
      <c r="H132" s="150">
        <v>0</v>
      </c>
      <c r="I132" s="151"/>
      <c r="J132" s="151"/>
      <c r="K132" s="143">
        <v>0</v>
      </c>
      <c r="L132" s="151"/>
      <c r="M132" s="152"/>
      <c r="N132" s="203"/>
      <c r="O132" s="43"/>
      <c r="P132" s="42"/>
      <c r="Q132" s="50"/>
    </row>
    <row r="133" spans="1:17" s="20" customFormat="1" ht="80" hidden="1">
      <c r="A133" s="40">
        <v>80.636363636363299</v>
      </c>
      <c r="B133" s="153" t="s">
        <v>32</v>
      </c>
      <c r="C133" s="79" t="s">
        <v>140</v>
      </c>
      <c r="D133" s="197" t="s">
        <v>12</v>
      </c>
      <c r="E133" s="198">
        <v>520</v>
      </c>
      <c r="F133" s="154">
        <v>2018</v>
      </c>
      <c r="G133" s="154">
        <v>2018</v>
      </c>
      <c r="H133" s="199">
        <v>520</v>
      </c>
      <c r="I133" s="198"/>
      <c r="J133" s="198"/>
      <c r="K133" s="204"/>
      <c r="L133" s="198"/>
      <c r="M133" s="205">
        <v>0</v>
      </c>
      <c r="N133" s="161"/>
      <c r="O133" s="43"/>
      <c r="P133" s="42"/>
      <c r="Q133" s="50"/>
    </row>
    <row r="134" spans="1:17" s="20" customFormat="1" ht="12.5" hidden="1">
      <c r="A134" s="37">
        <v>81.854545454545104</v>
      </c>
      <c r="B134" s="168" t="s">
        <v>15</v>
      </c>
      <c r="C134" s="169"/>
      <c r="D134" s="168"/>
      <c r="E134" s="198">
        <v>520</v>
      </c>
      <c r="F134" s="168"/>
      <c r="G134" s="168"/>
      <c r="H134" s="150">
        <v>520</v>
      </c>
      <c r="I134" s="151"/>
      <c r="J134" s="151"/>
      <c r="K134" s="143"/>
      <c r="L134" s="151"/>
      <c r="M134" s="152">
        <v>0</v>
      </c>
      <c r="N134" s="203"/>
      <c r="O134" s="43"/>
      <c r="P134" s="42"/>
      <c r="Q134" s="50"/>
    </row>
    <row r="135" spans="1:17" s="20" customFormat="1" ht="80" hidden="1">
      <c r="A135" s="37">
        <v>83.072727272726894</v>
      </c>
      <c r="B135" s="153" t="s">
        <v>33</v>
      </c>
      <c r="C135" s="79" t="s">
        <v>140</v>
      </c>
      <c r="D135" s="197" t="s">
        <v>12</v>
      </c>
      <c r="E135" s="198">
        <v>0</v>
      </c>
      <c r="F135" s="154">
        <v>2015</v>
      </c>
      <c r="G135" s="154">
        <v>2015</v>
      </c>
      <c r="H135" s="199">
        <v>0</v>
      </c>
      <c r="I135" s="198"/>
      <c r="J135" s="198">
        <v>0</v>
      </c>
      <c r="K135" s="204"/>
      <c r="L135" s="198"/>
      <c r="M135" s="205"/>
      <c r="N135" s="161"/>
      <c r="O135" s="43"/>
      <c r="P135" s="42"/>
      <c r="Q135" s="50"/>
    </row>
    <row r="136" spans="1:17" s="20" customFormat="1" ht="12.5" hidden="1">
      <c r="A136" s="40">
        <v>84.290909090908698</v>
      </c>
      <c r="B136" s="168" t="s">
        <v>15</v>
      </c>
      <c r="C136" s="169"/>
      <c r="D136" s="168"/>
      <c r="E136" s="198">
        <v>0</v>
      </c>
      <c r="F136" s="168"/>
      <c r="G136" s="168"/>
      <c r="H136" s="150">
        <v>0</v>
      </c>
      <c r="I136" s="151"/>
      <c r="J136" s="151">
        <v>0</v>
      </c>
      <c r="K136" s="143"/>
      <c r="L136" s="151"/>
      <c r="M136" s="152"/>
      <c r="N136" s="203"/>
      <c r="O136" s="43"/>
      <c r="P136" s="42"/>
      <c r="Q136" s="50"/>
    </row>
    <row r="137" spans="1:17" s="20" customFormat="1" ht="80">
      <c r="A137" s="37">
        <v>68</v>
      </c>
      <c r="B137" s="153" t="s">
        <v>267</v>
      </c>
      <c r="C137" s="79" t="s">
        <v>140</v>
      </c>
      <c r="D137" s="122" t="s">
        <v>12</v>
      </c>
      <c r="E137" s="198">
        <f>SUM(H137)</f>
        <v>105.411</v>
      </c>
      <c r="F137" s="154">
        <v>2014</v>
      </c>
      <c r="G137" s="154">
        <v>2014</v>
      </c>
      <c r="H137" s="151">
        <f>SUM(I137:M137)</f>
        <v>105.411</v>
      </c>
      <c r="I137" s="225">
        <v>105.411</v>
      </c>
      <c r="J137" s="198"/>
      <c r="K137" s="204"/>
      <c r="L137" s="198"/>
      <c r="M137" s="205"/>
      <c r="N137" s="161"/>
      <c r="O137" s="43"/>
      <c r="P137" s="42"/>
      <c r="Q137" s="50"/>
    </row>
    <row r="138" spans="1:17" s="20" customFormat="1" ht="12.5">
      <c r="A138" s="37">
        <v>69</v>
      </c>
      <c r="B138" s="168" t="s">
        <v>15</v>
      </c>
      <c r="C138" s="169"/>
      <c r="D138" s="169"/>
      <c r="E138" s="198">
        <f>SUM(H138)</f>
        <v>105.411</v>
      </c>
      <c r="F138" s="168"/>
      <c r="G138" s="168"/>
      <c r="H138" s="151">
        <f>SUM(I138:M138)</f>
        <v>105.411</v>
      </c>
      <c r="I138" s="226">
        <v>105.411</v>
      </c>
      <c r="J138" s="151"/>
      <c r="K138" s="143"/>
      <c r="L138" s="151"/>
      <c r="M138" s="152"/>
      <c r="N138" s="203"/>
      <c r="O138" s="43"/>
      <c r="P138" s="42"/>
      <c r="Q138" s="50"/>
    </row>
    <row r="139" spans="1:17" s="20" customFormat="1" ht="80" hidden="1">
      <c r="A139" s="37">
        <v>80.1996172248801</v>
      </c>
      <c r="B139" s="153" t="s">
        <v>34</v>
      </c>
      <c r="C139" s="79" t="s">
        <v>141</v>
      </c>
      <c r="D139" s="122" t="s">
        <v>12</v>
      </c>
      <c r="E139" s="198">
        <v>130</v>
      </c>
      <c r="F139" s="154">
        <v>2017</v>
      </c>
      <c r="G139" s="154">
        <v>2017</v>
      </c>
      <c r="H139" s="199">
        <v>130</v>
      </c>
      <c r="I139" s="198"/>
      <c r="J139" s="198"/>
      <c r="K139" s="204"/>
      <c r="L139" s="198">
        <v>0</v>
      </c>
      <c r="M139" s="205"/>
      <c r="N139" s="161"/>
      <c r="O139" s="43"/>
      <c r="P139" s="42"/>
      <c r="Q139" s="50"/>
    </row>
    <row r="140" spans="1:17" s="20" customFormat="1" ht="12.5" hidden="1">
      <c r="A140" s="37">
        <v>80.906247436773498</v>
      </c>
      <c r="B140" s="168" t="s">
        <v>15</v>
      </c>
      <c r="C140" s="169"/>
      <c r="D140" s="169"/>
      <c r="E140" s="198">
        <v>130</v>
      </c>
      <c r="F140" s="168"/>
      <c r="G140" s="168"/>
      <c r="H140" s="150">
        <v>130</v>
      </c>
      <c r="I140" s="151"/>
      <c r="J140" s="151"/>
      <c r="K140" s="143"/>
      <c r="L140" s="151">
        <v>0</v>
      </c>
      <c r="M140" s="152"/>
      <c r="N140" s="227"/>
      <c r="O140" s="43"/>
      <c r="P140" s="42"/>
      <c r="Q140" s="50"/>
    </row>
    <row r="141" spans="1:17" s="20" customFormat="1" ht="80">
      <c r="A141" s="40">
        <v>70</v>
      </c>
      <c r="B141" s="153" t="s">
        <v>188</v>
      </c>
      <c r="C141" s="79" t="s">
        <v>142</v>
      </c>
      <c r="D141" s="122" t="s">
        <v>12</v>
      </c>
      <c r="E141" s="208">
        <f>SUM(H141)</f>
        <v>380.00599999999997</v>
      </c>
      <c r="F141" s="154">
        <v>2014</v>
      </c>
      <c r="G141" s="154">
        <v>2014</v>
      </c>
      <c r="H141" s="151">
        <f>SUM(I141:M141)</f>
        <v>380.00599999999997</v>
      </c>
      <c r="I141" s="208">
        <f>SUM(I142)</f>
        <v>380.00599999999997</v>
      </c>
      <c r="J141" s="198"/>
      <c r="K141" s="204"/>
      <c r="L141" s="198"/>
      <c r="M141" s="205"/>
      <c r="N141" s="161"/>
      <c r="O141" s="43"/>
      <c r="P141" s="42"/>
      <c r="Q141" s="50"/>
    </row>
    <row r="142" spans="1:17" s="20" customFormat="1" ht="12.5">
      <c r="A142" s="37">
        <v>71</v>
      </c>
      <c r="B142" s="168" t="s">
        <v>15</v>
      </c>
      <c r="C142" s="169"/>
      <c r="D142" s="169"/>
      <c r="E142" s="208">
        <f>SUM(H142)</f>
        <v>380.00599999999997</v>
      </c>
      <c r="F142" s="168"/>
      <c r="G142" s="168"/>
      <c r="H142" s="151">
        <f>SUM(I142:M142)</f>
        <v>380.00599999999997</v>
      </c>
      <c r="I142" s="151">
        <v>380.00599999999997</v>
      </c>
      <c r="J142" s="151"/>
      <c r="K142" s="143"/>
      <c r="L142" s="151"/>
      <c r="M142" s="152"/>
      <c r="N142" s="203"/>
      <c r="O142" s="43"/>
      <c r="P142" s="42"/>
      <c r="Q142" s="50"/>
    </row>
    <row r="143" spans="1:17" s="20" customFormat="1" ht="80" hidden="1">
      <c r="A143" s="228">
        <v>120</v>
      </c>
      <c r="B143" s="153" t="s">
        <v>35</v>
      </c>
      <c r="C143" s="79" t="s">
        <v>143</v>
      </c>
      <c r="D143" s="122" t="s">
        <v>12</v>
      </c>
      <c r="E143" s="198">
        <v>0</v>
      </c>
      <c r="F143" s="154">
        <v>2015</v>
      </c>
      <c r="G143" s="154">
        <v>2015</v>
      </c>
      <c r="H143" s="198">
        <v>0</v>
      </c>
      <c r="I143" s="198"/>
      <c r="J143" s="198">
        <v>0</v>
      </c>
      <c r="K143" s="204"/>
      <c r="L143" s="198"/>
      <c r="M143" s="205"/>
      <c r="N143" s="161"/>
      <c r="O143" s="43"/>
      <c r="P143" s="42"/>
      <c r="Q143" s="50"/>
    </row>
    <row r="144" spans="1:17" s="20" customFormat="1" ht="12.5" hidden="1">
      <c r="A144" s="228">
        <v>121</v>
      </c>
      <c r="B144" s="168" t="s">
        <v>15</v>
      </c>
      <c r="C144" s="169"/>
      <c r="D144" s="169"/>
      <c r="E144" s="198">
        <v>0</v>
      </c>
      <c r="F144" s="168"/>
      <c r="G144" s="168"/>
      <c r="H144" s="151">
        <v>0</v>
      </c>
      <c r="I144" s="151"/>
      <c r="J144" s="151">
        <v>0</v>
      </c>
      <c r="K144" s="143"/>
      <c r="L144" s="151"/>
      <c r="M144" s="152"/>
      <c r="N144" s="203"/>
      <c r="O144" s="43"/>
      <c r="P144" s="42"/>
      <c r="Q144" s="50"/>
    </row>
    <row r="145" spans="1:17" s="20" customFormat="1" ht="70">
      <c r="A145" s="228">
        <v>72</v>
      </c>
      <c r="B145" s="153" t="s">
        <v>36</v>
      </c>
      <c r="C145" s="79" t="s">
        <v>144</v>
      </c>
      <c r="D145" s="122" t="s">
        <v>12</v>
      </c>
      <c r="E145" s="198">
        <v>263.08999999999997</v>
      </c>
      <c r="F145" s="154">
        <v>2014</v>
      </c>
      <c r="G145" s="154">
        <v>2014</v>
      </c>
      <c r="H145" s="198">
        <v>263.08999999999997</v>
      </c>
      <c r="I145" s="198">
        <v>263.08999999999997</v>
      </c>
      <c r="J145" s="198"/>
      <c r="K145" s="204"/>
      <c r="L145" s="198"/>
      <c r="M145" s="205"/>
      <c r="N145" s="161"/>
      <c r="O145" s="43"/>
      <c r="P145" s="42"/>
      <c r="Q145" s="50"/>
    </row>
    <row r="146" spans="1:17" s="20" customFormat="1" ht="12.5">
      <c r="A146" s="37">
        <v>73</v>
      </c>
      <c r="B146" s="168" t="s">
        <v>15</v>
      </c>
      <c r="C146" s="169"/>
      <c r="D146" s="169"/>
      <c r="E146" s="198">
        <v>263.08999999999997</v>
      </c>
      <c r="F146" s="168"/>
      <c r="G146" s="168"/>
      <c r="H146" s="151">
        <f>SUM(I146:M146)</f>
        <v>263.08999999999997</v>
      </c>
      <c r="I146" s="151">
        <v>263.08999999999997</v>
      </c>
      <c r="J146" s="151"/>
      <c r="K146" s="143"/>
      <c r="L146" s="151"/>
      <c r="M146" s="152"/>
      <c r="N146" s="203"/>
      <c r="O146" s="43"/>
      <c r="P146" s="42"/>
      <c r="Q146" s="50"/>
    </row>
    <row r="147" spans="1:17" s="20" customFormat="1" ht="70" hidden="1">
      <c r="A147" s="37">
        <v>115.6</v>
      </c>
      <c r="B147" s="153" t="s">
        <v>37</v>
      </c>
      <c r="C147" s="79" t="s">
        <v>144</v>
      </c>
      <c r="D147" s="122" t="s">
        <v>12</v>
      </c>
      <c r="E147" s="198">
        <v>0</v>
      </c>
      <c r="F147" s="154">
        <v>2015</v>
      </c>
      <c r="G147" s="154">
        <v>2015</v>
      </c>
      <c r="H147" s="199">
        <v>0</v>
      </c>
      <c r="I147" s="198"/>
      <c r="J147" s="198">
        <v>0</v>
      </c>
      <c r="K147" s="204"/>
      <c r="L147" s="198"/>
      <c r="M147" s="205"/>
      <c r="N147" s="161"/>
      <c r="O147" s="43"/>
      <c r="P147" s="42"/>
      <c r="Q147" s="50"/>
    </row>
    <row r="148" spans="1:17" s="20" customFormat="1" ht="12.5" hidden="1">
      <c r="A148" s="228">
        <v>119.4</v>
      </c>
      <c r="B148" s="168" t="s">
        <v>15</v>
      </c>
      <c r="C148" s="169"/>
      <c r="D148" s="169"/>
      <c r="E148" s="198">
        <v>0</v>
      </c>
      <c r="F148" s="168"/>
      <c r="G148" s="168"/>
      <c r="H148" s="150">
        <v>0</v>
      </c>
      <c r="I148" s="151"/>
      <c r="J148" s="176">
        <v>0</v>
      </c>
      <c r="K148" s="165"/>
      <c r="L148" s="151"/>
      <c r="M148" s="152"/>
      <c r="N148" s="203"/>
      <c r="O148" s="43"/>
      <c r="P148" s="42"/>
      <c r="Q148" s="50"/>
    </row>
    <row r="149" spans="1:17" s="20" customFormat="1" ht="70" hidden="1">
      <c r="A149" s="228">
        <v>123.2</v>
      </c>
      <c r="B149" s="153" t="s">
        <v>38</v>
      </c>
      <c r="C149" s="79" t="s">
        <v>144</v>
      </c>
      <c r="D149" s="122" t="s">
        <v>12</v>
      </c>
      <c r="E149" s="198">
        <f>SUM(H149)</f>
        <v>0</v>
      </c>
      <c r="F149" s="154">
        <v>2017</v>
      </c>
      <c r="G149" s="154">
        <v>2017</v>
      </c>
      <c r="H149" s="150">
        <f>SUM(I149:M149)</f>
        <v>0</v>
      </c>
      <c r="I149" s="198"/>
      <c r="J149" s="198"/>
      <c r="K149" s="204">
        <v>0</v>
      </c>
      <c r="L149" s="198">
        <v>0</v>
      </c>
      <c r="M149" s="205"/>
      <c r="N149" s="161"/>
      <c r="O149" s="43"/>
      <c r="P149" s="42"/>
      <c r="Q149" s="50"/>
    </row>
    <row r="150" spans="1:17" s="20" customFormat="1" ht="12.5" hidden="1">
      <c r="A150" s="228">
        <v>127</v>
      </c>
      <c r="B150" s="168" t="s">
        <v>15</v>
      </c>
      <c r="C150" s="169"/>
      <c r="D150" s="169"/>
      <c r="E150" s="198">
        <f>SUM(H150)</f>
        <v>0</v>
      </c>
      <c r="F150" s="168"/>
      <c r="G150" s="168"/>
      <c r="H150" s="150">
        <f>SUM(I150:M150)</f>
        <v>0</v>
      </c>
      <c r="I150" s="151"/>
      <c r="J150" s="151"/>
      <c r="K150" s="143">
        <v>0</v>
      </c>
      <c r="L150" s="151">
        <v>0</v>
      </c>
      <c r="M150" s="152"/>
      <c r="N150" s="203"/>
      <c r="O150" s="43"/>
      <c r="P150" s="42"/>
      <c r="Q150" s="50"/>
    </row>
    <row r="151" spans="1:17" s="20" customFormat="1" ht="70" hidden="1">
      <c r="A151" s="37">
        <v>130.80000000000001</v>
      </c>
      <c r="B151" s="153" t="s">
        <v>39</v>
      </c>
      <c r="C151" s="79" t="s">
        <v>144</v>
      </c>
      <c r="D151" s="122" t="s">
        <v>12</v>
      </c>
      <c r="E151" s="198">
        <v>120</v>
      </c>
      <c r="F151" s="154">
        <v>2017</v>
      </c>
      <c r="G151" s="154">
        <v>2017</v>
      </c>
      <c r="H151" s="199">
        <v>120</v>
      </c>
      <c r="I151" s="198"/>
      <c r="J151" s="198"/>
      <c r="K151" s="204"/>
      <c r="L151" s="198">
        <v>120</v>
      </c>
      <c r="M151" s="205"/>
      <c r="N151" s="161"/>
      <c r="O151" s="43"/>
      <c r="P151" s="42"/>
      <c r="Q151" s="50"/>
    </row>
    <row r="152" spans="1:17" s="20" customFormat="1" ht="12.5" hidden="1">
      <c r="A152" s="37">
        <v>134.6</v>
      </c>
      <c r="B152" s="168" t="s">
        <v>15</v>
      </c>
      <c r="C152" s="169"/>
      <c r="D152" s="169"/>
      <c r="E152" s="198">
        <v>120</v>
      </c>
      <c r="F152" s="168"/>
      <c r="G152" s="168"/>
      <c r="H152" s="150">
        <v>120</v>
      </c>
      <c r="I152" s="151"/>
      <c r="J152" s="151"/>
      <c r="K152" s="143"/>
      <c r="L152" s="151">
        <v>0</v>
      </c>
      <c r="M152" s="152"/>
      <c r="N152" s="211"/>
      <c r="O152" s="43"/>
      <c r="P152" s="42"/>
      <c r="Q152" s="50"/>
    </row>
    <row r="153" spans="1:17" s="51" customFormat="1" ht="69" customHeight="1">
      <c r="A153" s="228">
        <v>74</v>
      </c>
      <c r="B153" s="229" t="s">
        <v>225</v>
      </c>
      <c r="C153" s="230" t="s">
        <v>180</v>
      </c>
      <c r="D153" s="231" t="s">
        <v>12</v>
      </c>
      <c r="E153" s="204">
        <v>92.533000000000001</v>
      </c>
      <c r="F153" s="232">
        <v>2015</v>
      </c>
      <c r="G153" s="232">
        <v>2015</v>
      </c>
      <c r="H153" s="233">
        <v>92.533000000000001</v>
      </c>
      <c r="I153" s="233"/>
      <c r="J153" s="233">
        <v>92.533000000000001</v>
      </c>
      <c r="K153" s="233"/>
      <c r="L153" s="233"/>
      <c r="M153" s="234"/>
      <c r="N153" s="211"/>
      <c r="O153" s="178"/>
      <c r="P153" s="179"/>
      <c r="Q153" s="50"/>
    </row>
    <row r="154" spans="1:17" s="51" customFormat="1" ht="12.5">
      <c r="A154" s="228">
        <v>75</v>
      </c>
      <c r="B154" s="163" t="s">
        <v>15</v>
      </c>
      <c r="C154" s="164"/>
      <c r="D154" s="164"/>
      <c r="E154" s="204">
        <v>92.533000000000001</v>
      </c>
      <c r="F154" s="235"/>
      <c r="G154" s="235"/>
      <c r="H154" s="143">
        <v>92.533000000000001</v>
      </c>
      <c r="I154" s="143"/>
      <c r="J154" s="143">
        <v>92.533000000000001</v>
      </c>
      <c r="K154" s="143"/>
      <c r="L154" s="143"/>
      <c r="M154" s="160"/>
      <c r="N154" s="211"/>
      <c r="O154" s="178"/>
      <c r="P154" s="179"/>
      <c r="Q154" s="50"/>
    </row>
    <row r="155" spans="1:17" s="51" customFormat="1" ht="87" customHeight="1">
      <c r="A155" s="37">
        <v>76</v>
      </c>
      <c r="B155" s="229" t="s">
        <v>226</v>
      </c>
      <c r="C155" s="230" t="s">
        <v>227</v>
      </c>
      <c r="D155" s="164" t="s">
        <v>12</v>
      </c>
      <c r="E155" s="204">
        <v>66.106999999999999</v>
      </c>
      <c r="F155" s="235">
        <v>2015</v>
      </c>
      <c r="G155" s="235">
        <v>2015</v>
      </c>
      <c r="H155" s="143">
        <v>66.106999999999999</v>
      </c>
      <c r="I155" s="143"/>
      <c r="J155" s="143">
        <v>66.106999999999999</v>
      </c>
      <c r="K155" s="143"/>
      <c r="L155" s="143"/>
      <c r="M155" s="160"/>
      <c r="N155" s="211"/>
      <c r="O155" s="178"/>
      <c r="P155" s="179"/>
      <c r="Q155" s="50"/>
    </row>
    <row r="156" spans="1:17" s="51" customFormat="1" ht="12.5">
      <c r="A156" s="228">
        <v>77</v>
      </c>
      <c r="B156" s="163" t="s">
        <v>15</v>
      </c>
      <c r="C156" s="164"/>
      <c r="D156" s="164"/>
      <c r="E156" s="204">
        <v>66.106999999999999</v>
      </c>
      <c r="F156" s="235"/>
      <c r="G156" s="235"/>
      <c r="H156" s="143">
        <v>66.106999999999999</v>
      </c>
      <c r="I156" s="143"/>
      <c r="J156" s="143">
        <v>66.106999999999999</v>
      </c>
      <c r="K156" s="143"/>
      <c r="L156" s="143"/>
      <c r="M156" s="160"/>
      <c r="N156" s="211"/>
      <c r="O156" s="178"/>
      <c r="P156" s="179"/>
      <c r="Q156" s="50"/>
    </row>
    <row r="157" spans="1:17" s="51" customFormat="1" ht="69" customHeight="1">
      <c r="A157" s="228">
        <v>78</v>
      </c>
      <c r="B157" s="236" t="s">
        <v>228</v>
      </c>
      <c r="C157" s="237" t="s">
        <v>229</v>
      </c>
      <c r="D157" s="164" t="s">
        <v>12</v>
      </c>
      <c r="E157" s="200">
        <v>141.36000000000001</v>
      </c>
      <c r="F157" s="235">
        <v>2015</v>
      </c>
      <c r="G157" s="235">
        <v>2015</v>
      </c>
      <c r="H157" s="143">
        <v>141.36000000000001</v>
      </c>
      <c r="I157" s="143"/>
      <c r="J157" s="143">
        <v>141.36000000000001</v>
      </c>
      <c r="K157" s="143"/>
      <c r="L157" s="143"/>
      <c r="M157" s="160"/>
      <c r="N157" s="211"/>
      <c r="O157" s="178"/>
      <c r="P157" s="179"/>
      <c r="Q157" s="50"/>
    </row>
    <row r="158" spans="1:17" s="51" customFormat="1" ht="12.5">
      <c r="A158" s="37">
        <v>79</v>
      </c>
      <c r="B158" s="163" t="s">
        <v>15</v>
      </c>
      <c r="C158" s="164"/>
      <c r="D158" s="163"/>
      <c r="E158" s="200">
        <v>141.36000000000001</v>
      </c>
      <c r="F158" s="235"/>
      <c r="G158" s="235"/>
      <c r="H158" s="143">
        <v>141.36000000000001</v>
      </c>
      <c r="I158" s="143"/>
      <c r="J158" s="143">
        <v>141.36000000000001</v>
      </c>
      <c r="K158" s="143"/>
      <c r="L158" s="143"/>
      <c r="M158" s="160"/>
      <c r="N158" s="211"/>
      <c r="O158" s="178"/>
      <c r="P158" s="179"/>
      <c r="Q158" s="50"/>
    </row>
    <row r="159" spans="1:17" s="51" customFormat="1" ht="37.5">
      <c r="A159" s="228">
        <v>80</v>
      </c>
      <c r="B159" s="238" t="s">
        <v>234</v>
      </c>
      <c r="C159" s="164"/>
      <c r="D159" s="163"/>
      <c r="E159" s="204">
        <f>SUM(E160)</f>
        <v>170.7</v>
      </c>
      <c r="F159" s="235">
        <v>2016</v>
      </c>
      <c r="G159" s="235">
        <v>2016</v>
      </c>
      <c r="H159" s="143">
        <f>SUM(H160)</f>
        <v>170.7</v>
      </c>
      <c r="I159" s="143">
        <f t="shared" ref="I159:L159" si="41">SUM(I160)</f>
        <v>0</v>
      </c>
      <c r="J159" s="143">
        <f t="shared" si="41"/>
        <v>0</v>
      </c>
      <c r="K159" s="143">
        <f t="shared" si="41"/>
        <v>170.7</v>
      </c>
      <c r="L159" s="143">
        <f t="shared" si="41"/>
        <v>0</v>
      </c>
      <c r="M159" s="160"/>
      <c r="N159" s="211"/>
      <c r="O159" s="178"/>
      <c r="P159" s="179"/>
      <c r="Q159" s="50"/>
    </row>
    <row r="160" spans="1:17" s="51" customFormat="1" ht="12.5">
      <c r="A160" s="37">
        <v>81</v>
      </c>
      <c r="B160" s="163" t="s">
        <v>15</v>
      </c>
      <c r="C160" s="164"/>
      <c r="D160" s="163"/>
      <c r="E160" s="204">
        <f>SUM(H160)</f>
        <v>170.7</v>
      </c>
      <c r="F160" s="235"/>
      <c r="G160" s="235"/>
      <c r="H160" s="143">
        <f>SUM(I160:M160)</f>
        <v>170.7</v>
      </c>
      <c r="I160" s="143"/>
      <c r="J160" s="143"/>
      <c r="K160" s="143">
        <v>170.7</v>
      </c>
      <c r="L160" s="143"/>
      <c r="M160" s="160"/>
      <c r="N160" s="211"/>
      <c r="O160" s="178"/>
      <c r="P160" s="179"/>
      <c r="Q160" s="50"/>
    </row>
    <row r="161" spans="1:17" s="18" customFormat="1" ht="62.5" hidden="1">
      <c r="A161" s="37">
        <v>79</v>
      </c>
      <c r="B161" s="187" t="s">
        <v>40</v>
      </c>
      <c r="C161" s="188"/>
      <c r="D161" s="187"/>
      <c r="E161" s="187">
        <f>SUM(H161)</f>
        <v>0</v>
      </c>
      <c r="F161" s="187"/>
      <c r="G161" s="187"/>
      <c r="H161" s="239">
        <f t="shared" ref="H161:M161" si="42">H163+H165+H167+H169+H171++H173+H175+H177++H179</f>
        <v>0</v>
      </c>
      <c r="I161" s="239">
        <f>I163+I165+I167+I169+I171++I173+I175+I177++I179</f>
        <v>0</v>
      </c>
      <c r="J161" s="239">
        <f t="shared" si="42"/>
        <v>0</v>
      </c>
      <c r="K161" s="240">
        <f t="shared" si="42"/>
        <v>0</v>
      </c>
      <c r="L161" s="239">
        <f t="shared" si="42"/>
        <v>0</v>
      </c>
      <c r="M161" s="241">
        <f t="shared" si="42"/>
        <v>0</v>
      </c>
      <c r="N161" s="242"/>
      <c r="O161" s="60"/>
      <c r="P161" s="59"/>
      <c r="Q161" s="50"/>
    </row>
    <row r="162" spans="1:17" s="18" customFormat="1" ht="80" hidden="1">
      <c r="A162" s="228">
        <v>80</v>
      </c>
      <c r="B162" s="170" t="s">
        <v>41</v>
      </c>
      <c r="C162" s="79" t="s">
        <v>142</v>
      </c>
      <c r="D162" s="197" t="s">
        <v>12</v>
      </c>
      <c r="E162" s="151">
        <f>SUM(H162:M162)</f>
        <v>0</v>
      </c>
      <c r="F162" s="154">
        <v>2016</v>
      </c>
      <c r="G162" s="154">
        <v>2016</v>
      </c>
      <c r="H162" s="150">
        <f>SUM(K162)</f>
        <v>0</v>
      </c>
      <c r="I162" s="151"/>
      <c r="J162" s="151"/>
      <c r="K162" s="143">
        <v>0</v>
      </c>
      <c r="L162" s="151"/>
      <c r="M162" s="152"/>
      <c r="N162" s="243"/>
      <c r="O162" s="60"/>
      <c r="P162" s="59"/>
      <c r="Q162" s="50"/>
    </row>
    <row r="163" spans="1:17" s="18" customFormat="1" ht="12.5" hidden="1">
      <c r="A163" s="228">
        <v>81</v>
      </c>
      <c r="B163" s="168" t="s">
        <v>15</v>
      </c>
      <c r="C163" s="169"/>
      <c r="D163" s="168"/>
      <c r="E163" s="151">
        <f t="shared" ref="E163:E173" si="43">SUM(H163:M163)</f>
        <v>0</v>
      </c>
      <c r="F163" s="168"/>
      <c r="G163" s="168"/>
      <c r="H163" s="150">
        <f t="shared" ref="H163:H173" si="44">SUM(K163)</f>
        <v>0</v>
      </c>
      <c r="I163" s="151"/>
      <c r="J163" s="151"/>
      <c r="K163" s="143">
        <v>0</v>
      </c>
      <c r="L163" s="151"/>
      <c r="M163" s="152"/>
      <c r="N163" s="242"/>
      <c r="O163" s="60"/>
      <c r="P163" s="59"/>
      <c r="Q163" s="50"/>
    </row>
    <row r="164" spans="1:17" s="18" customFormat="1" ht="80" hidden="1">
      <c r="A164" s="37">
        <v>82</v>
      </c>
      <c r="B164" s="170" t="s">
        <v>42</v>
      </c>
      <c r="C164" s="79" t="s">
        <v>145</v>
      </c>
      <c r="D164" s="197" t="s">
        <v>12</v>
      </c>
      <c r="E164" s="151">
        <f t="shared" si="43"/>
        <v>0</v>
      </c>
      <c r="F164" s="154">
        <v>2016</v>
      </c>
      <c r="G164" s="154">
        <v>2016</v>
      </c>
      <c r="H164" s="150">
        <f t="shared" si="44"/>
        <v>0</v>
      </c>
      <c r="I164" s="151"/>
      <c r="J164" s="151"/>
      <c r="K164" s="143">
        <v>0</v>
      </c>
      <c r="L164" s="151"/>
      <c r="M164" s="152"/>
      <c r="N164" s="243"/>
      <c r="O164" s="60"/>
      <c r="P164" s="59"/>
      <c r="Q164" s="50"/>
    </row>
    <row r="165" spans="1:17" s="18" customFormat="1" ht="12.5" hidden="1">
      <c r="A165" s="228">
        <v>83</v>
      </c>
      <c r="B165" s="168" t="s">
        <v>15</v>
      </c>
      <c r="C165" s="169"/>
      <c r="D165" s="168"/>
      <c r="E165" s="151">
        <f t="shared" si="43"/>
        <v>0</v>
      </c>
      <c r="F165" s="168"/>
      <c r="G165" s="168"/>
      <c r="H165" s="150">
        <f t="shared" si="44"/>
        <v>0</v>
      </c>
      <c r="I165" s="151"/>
      <c r="J165" s="151"/>
      <c r="K165" s="143">
        <v>0</v>
      </c>
      <c r="L165" s="151"/>
      <c r="M165" s="152"/>
      <c r="N165" s="242"/>
      <c r="O165" s="60"/>
      <c r="P165" s="59"/>
      <c r="Q165" s="50"/>
    </row>
    <row r="166" spans="1:17" s="18" customFormat="1" ht="80" hidden="1">
      <c r="A166" s="228">
        <v>84</v>
      </c>
      <c r="B166" s="170" t="s">
        <v>43</v>
      </c>
      <c r="C166" s="79" t="s">
        <v>146</v>
      </c>
      <c r="D166" s="197" t="s">
        <v>12</v>
      </c>
      <c r="E166" s="151">
        <f>SUM(H166:M166)</f>
        <v>0</v>
      </c>
      <c r="F166" s="154">
        <v>2016</v>
      </c>
      <c r="G166" s="154">
        <v>2016</v>
      </c>
      <c r="H166" s="150">
        <f>SUM(K166)</f>
        <v>0</v>
      </c>
      <c r="I166" s="151"/>
      <c r="J166" s="151"/>
      <c r="K166" s="143">
        <v>0</v>
      </c>
      <c r="L166" s="151"/>
      <c r="M166" s="152"/>
      <c r="N166" s="243"/>
      <c r="O166" s="60"/>
      <c r="P166" s="59"/>
      <c r="Q166" s="50"/>
    </row>
    <row r="167" spans="1:17" s="18" customFormat="1" ht="12.5" hidden="1">
      <c r="A167" s="37">
        <v>85</v>
      </c>
      <c r="B167" s="168" t="s">
        <v>15</v>
      </c>
      <c r="C167" s="169"/>
      <c r="D167" s="168"/>
      <c r="E167" s="151">
        <f t="shared" si="43"/>
        <v>0</v>
      </c>
      <c r="F167" s="168"/>
      <c r="G167" s="168"/>
      <c r="H167" s="150">
        <f t="shared" si="44"/>
        <v>0</v>
      </c>
      <c r="I167" s="151"/>
      <c r="J167" s="151"/>
      <c r="K167" s="143">
        <v>0</v>
      </c>
      <c r="L167" s="151"/>
      <c r="M167" s="152"/>
      <c r="N167" s="242"/>
      <c r="O167" s="60"/>
      <c r="P167" s="59"/>
      <c r="Q167" s="50"/>
    </row>
    <row r="168" spans="1:17" s="18" customFormat="1" ht="70" hidden="1">
      <c r="A168" s="228">
        <v>86</v>
      </c>
      <c r="B168" s="170" t="s">
        <v>44</v>
      </c>
      <c r="C168" s="79" t="s">
        <v>144</v>
      </c>
      <c r="D168" s="197" t="s">
        <v>12</v>
      </c>
      <c r="E168" s="151">
        <f t="shared" si="43"/>
        <v>0</v>
      </c>
      <c r="F168" s="154">
        <v>2016</v>
      </c>
      <c r="G168" s="154">
        <v>2016</v>
      </c>
      <c r="H168" s="150">
        <f t="shared" si="44"/>
        <v>0</v>
      </c>
      <c r="I168" s="151"/>
      <c r="J168" s="151"/>
      <c r="K168" s="143">
        <v>0</v>
      </c>
      <c r="L168" s="151"/>
      <c r="M168" s="152"/>
      <c r="N168" s="243"/>
      <c r="O168" s="60"/>
      <c r="P168" s="59"/>
      <c r="Q168" s="50"/>
    </row>
    <row r="169" spans="1:17" s="18" customFormat="1" ht="12.5" hidden="1">
      <c r="A169" s="228">
        <v>87</v>
      </c>
      <c r="B169" s="168" t="s">
        <v>15</v>
      </c>
      <c r="C169" s="169"/>
      <c r="D169" s="168"/>
      <c r="E169" s="151">
        <f t="shared" si="43"/>
        <v>0</v>
      </c>
      <c r="F169" s="168"/>
      <c r="G169" s="168"/>
      <c r="H169" s="150">
        <f t="shared" si="44"/>
        <v>0</v>
      </c>
      <c r="I169" s="151"/>
      <c r="J169" s="151"/>
      <c r="K169" s="143">
        <v>0</v>
      </c>
      <c r="L169" s="151"/>
      <c r="M169" s="152"/>
      <c r="N169" s="242"/>
      <c r="O169" s="60"/>
      <c r="P169" s="59"/>
      <c r="Q169" s="50"/>
    </row>
    <row r="170" spans="1:17" s="18" customFormat="1" ht="80" hidden="1">
      <c r="A170" s="37">
        <v>88</v>
      </c>
      <c r="B170" s="170" t="s">
        <v>45</v>
      </c>
      <c r="C170" s="79" t="s">
        <v>147</v>
      </c>
      <c r="D170" s="197" t="s">
        <v>12</v>
      </c>
      <c r="E170" s="151">
        <f>SUM(H170:M170)</f>
        <v>0</v>
      </c>
      <c r="F170" s="154">
        <v>2016</v>
      </c>
      <c r="G170" s="154">
        <v>2016</v>
      </c>
      <c r="H170" s="150">
        <f>SUM(K170)</f>
        <v>0</v>
      </c>
      <c r="I170" s="151"/>
      <c r="J170" s="151"/>
      <c r="K170" s="143">
        <v>0</v>
      </c>
      <c r="L170" s="151"/>
      <c r="M170" s="152"/>
      <c r="N170" s="243"/>
      <c r="O170" s="60"/>
      <c r="P170" s="59"/>
      <c r="Q170" s="50"/>
    </row>
    <row r="171" spans="1:17" s="18" customFormat="1" ht="12.5" hidden="1">
      <c r="A171" s="228">
        <v>89</v>
      </c>
      <c r="B171" s="168" t="s">
        <v>15</v>
      </c>
      <c r="C171" s="169"/>
      <c r="D171" s="168"/>
      <c r="E171" s="151">
        <f t="shared" si="43"/>
        <v>0</v>
      </c>
      <c r="F171" s="168"/>
      <c r="G171" s="168"/>
      <c r="H171" s="150">
        <f t="shared" si="44"/>
        <v>0</v>
      </c>
      <c r="I171" s="151"/>
      <c r="J171" s="151"/>
      <c r="K171" s="143">
        <v>0</v>
      </c>
      <c r="L171" s="151"/>
      <c r="M171" s="152"/>
      <c r="N171" s="242"/>
      <c r="O171" s="60"/>
      <c r="P171" s="59"/>
      <c r="Q171" s="50"/>
    </row>
    <row r="172" spans="1:17" s="18" customFormat="1" ht="90" hidden="1">
      <c r="A172" s="228">
        <v>90</v>
      </c>
      <c r="B172" s="170" t="s">
        <v>46</v>
      </c>
      <c r="C172" s="79" t="s">
        <v>164</v>
      </c>
      <c r="D172" s="197" t="s">
        <v>12</v>
      </c>
      <c r="E172" s="151">
        <f t="shared" si="43"/>
        <v>0</v>
      </c>
      <c r="F172" s="154">
        <v>2016</v>
      </c>
      <c r="G172" s="154">
        <v>2016</v>
      </c>
      <c r="H172" s="150">
        <f t="shared" si="44"/>
        <v>0</v>
      </c>
      <c r="I172" s="151"/>
      <c r="J172" s="151"/>
      <c r="K172" s="143">
        <v>0</v>
      </c>
      <c r="L172" s="151"/>
      <c r="M172" s="152"/>
      <c r="N172" s="243"/>
      <c r="O172" s="60"/>
      <c r="P172" s="59"/>
      <c r="Q172" s="50"/>
    </row>
    <row r="173" spans="1:17" s="18" customFormat="1" ht="12.5" hidden="1">
      <c r="A173" s="37">
        <v>91</v>
      </c>
      <c r="B173" s="168" t="s">
        <v>15</v>
      </c>
      <c r="C173" s="169"/>
      <c r="D173" s="168"/>
      <c r="E173" s="151">
        <f t="shared" si="43"/>
        <v>0</v>
      </c>
      <c r="F173" s="168"/>
      <c r="G173" s="168"/>
      <c r="H173" s="150">
        <f t="shared" si="44"/>
        <v>0</v>
      </c>
      <c r="I173" s="151"/>
      <c r="J173" s="151"/>
      <c r="K173" s="143">
        <v>0</v>
      </c>
      <c r="L173" s="151"/>
      <c r="M173" s="152"/>
      <c r="N173" s="242"/>
      <c r="O173" s="60"/>
      <c r="P173" s="59"/>
      <c r="Q173" s="50"/>
    </row>
    <row r="174" spans="1:17" s="18" customFormat="1" ht="80" hidden="1">
      <c r="A174" s="228">
        <v>92</v>
      </c>
      <c r="B174" s="170" t="s">
        <v>47</v>
      </c>
      <c r="C174" s="79" t="s">
        <v>143</v>
      </c>
      <c r="D174" s="122" t="s">
        <v>12</v>
      </c>
      <c r="E174" s="151">
        <v>0</v>
      </c>
      <c r="F174" s="154">
        <v>2017</v>
      </c>
      <c r="G174" s="154">
        <v>2017</v>
      </c>
      <c r="H174" s="150">
        <v>0</v>
      </c>
      <c r="I174" s="151"/>
      <c r="J174" s="151"/>
      <c r="K174" s="143"/>
      <c r="L174" s="151">
        <v>0</v>
      </c>
      <c r="M174" s="152"/>
      <c r="N174" s="243"/>
      <c r="O174" s="60"/>
      <c r="P174" s="59"/>
      <c r="Q174" s="50"/>
    </row>
    <row r="175" spans="1:17" s="18" customFormat="1" ht="12.5" hidden="1">
      <c r="A175" s="228">
        <v>93</v>
      </c>
      <c r="B175" s="168" t="s">
        <v>15</v>
      </c>
      <c r="C175" s="169"/>
      <c r="D175" s="169"/>
      <c r="E175" s="151">
        <v>0</v>
      </c>
      <c r="F175" s="168"/>
      <c r="G175" s="168"/>
      <c r="H175" s="150">
        <v>0</v>
      </c>
      <c r="I175" s="151"/>
      <c r="J175" s="151"/>
      <c r="K175" s="143"/>
      <c r="L175" s="151">
        <v>0</v>
      </c>
      <c r="M175" s="152"/>
      <c r="N175" s="242"/>
      <c r="O175" s="60"/>
      <c r="P175" s="59"/>
      <c r="Q175" s="50"/>
    </row>
    <row r="176" spans="1:17" s="18" customFormat="1" ht="80" hidden="1">
      <c r="A176" s="37">
        <v>94</v>
      </c>
      <c r="B176" s="170" t="s">
        <v>48</v>
      </c>
      <c r="C176" s="79" t="s">
        <v>140</v>
      </c>
      <c r="D176" s="122" t="s">
        <v>12</v>
      </c>
      <c r="E176" s="151">
        <v>0</v>
      </c>
      <c r="F176" s="154">
        <v>2017</v>
      </c>
      <c r="G176" s="154">
        <v>2017</v>
      </c>
      <c r="H176" s="150">
        <v>0</v>
      </c>
      <c r="I176" s="151"/>
      <c r="J176" s="151"/>
      <c r="K176" s="143"/>
      <c r="L176" s="151">
        <v>0</v>
      </c>
      <c r="M176" s="152"/>
      <c r="N176" s="243"/>
      <c r="O176" s="60"/>
      <c r="P176" s="59"/>
      <c r="Q176" s="50"/>
    </row>
    <row r="177" spans="1:17" s="18" customFormat="1" ht="12.5" hidden="1">
      <c r="A177" s="228">
        <v>95</v>
      </c>
      <c r="B177" s="168" t="s">
        <v>15</v>
      </c>
      <c r="C177" s="169"/>
      <c r="D177" s="169"/>
      <c r="E177" s="151">
        <v>0</v>
      </c>
      <c r="F177" s="168"/>
      <c r="G177" s="168"/>
      <c r="H177" s="150">
        <v>0</v>
      </c>
      <c r="I177" s="151"/>
      <c r="J177" s="151"/>
      <c r="K177" s="143"/>
      <c r="L177" s="151">
        <v>0</v>
      </c>
      <c r="M177" s="152"/>
      <c r="N177" s="242"/>
      <c r="O177" s="60"/>
      <c r="P177" s="59"/>
      <c r="Q177" s="50"/>
    </row>
    <row r="178" spans="1:17" s="18" customFormat="1" ht="80" hidden="1">
      <c r="A178" s="228">
        <v>96</v>
      </c>
      <c r="B178" s="170" t="s">
        <v>49</v>
      </c>
      <c r="C178" s="79" t="s">
        <v>165</v>
      </c>
      <c r="D178" s="122" t="s">
        <v>12</v>
      </c>
      <c r="E178" s="151">
        <v>0</v>
      </c>
      <c r="F178" s="154">
        <v>2017</v>
      </c>
      <c r="G178" s="154">
        <v>2017</v>
      </c>
      <c r="H178" s="150">
        <v>0</v>
      </c>
      <c r="I178" s="151"/>
      <c r="J178" s="151"/>
      <c r="K178" s="143"/>
      <c r="L178" s="151">
        <v>0</v>
      </c>
      <c r="M178" s="152"/>
      <c r="N178" s="243"/>
      <c r="O178" s="60"/>
      <c r="P178" s="59"/>
      <c r="Q178" s="50"/>
    </row>
    <row r="179" spans="1:17" s="18" customFormat="1" ht="12.5" hidden="1">
      <c r="A179" s="37">
        <v>97</v>
      </c>
      <c r="B179" s="168" t="s">
        <v>15</v>
      </c>
      <c r="C179" s="169"/>
      <c r="D179" s="168"/>
      <c r="E179" s="151">
        <v>0</v>
      </c>
      <c r="F179" s="168"/>
      <c r="G179" s="168"/>
      <c r="H179" s="150">
        <v>0</v>
      </c>
      <c r="I179" s="151"/>
      <c r="J179" s="151"/>
      <c r="K179" s="143"/>
      <c r="L179" s="151">
        <v>0</v>
      </c>
      <c r="M179" s="152"/>
      <c r="N179" s="242"/>
      <c r="O179" s="60"/>
      <c r="P179" s="59"/>
      <c r="Q179" s="50"/>
    </row>
    <row r="180" spans="1:17" s="51" customFormat="1" ht="45" customHeight="1">
      <c r="A180" s="228">
        <v>82</v>
      </c>
      <c r="B180" s="244" t="s">
        <v>237</v>
      </c>
      <c r="C180" s="245"/>
      <c r="D180" s="246"/>
      <c r="E180" s="247"/>
      <c r="F180" s="246"/>
      <c r="G180" s="246"/>
      <c r="H180" s="248">
        <f>SUM(I180:P180)</f>
        <v>7380.72</v>
      </c>
      <c r="I180" s="248">
        <f>I182+I184+I186+I188+I190+I192+I194+I196+I198</f>
        <v>827.42</v>
      </c>
      <c r="J180" s="248">
        <f t="shared" ref="J180" si="45">J182+J184+J186+J188+J190+J192+J194+J196+J198</f>
        <v>110</v>
      </c>
      <c r="K180" s="248">
        <f>K182+K184+K186+K188+K190+K192+K194+K196+K198</f>
        <v>2343.3000000000002</v>
      </c>
      <c r="L180" s="248">
        <v>0</v>
      </c>
      <c r="M180" s="248">
        <v>0</v>
      </c>
      <c r="N180" s="249">
        <v>1100</v>
      </c>
      <c r="O180" s="250">
        <v>1500</v>
      </c>
      <c r="P180" s="249">
        <v>1500</v>
      </c>
      <c r="Q180" s="50"/>
    </row>
    <row r="181" spans="1:17" s="20" customFormat="1" ht="80">
      <c r="A181" s="228">
        <v>83</v>
      </c>
      <c r="B181" s="251" t="s">
        <v>50</v>
      </c>
      <c r="C181" s="79" t="s">
        <v>139</v>
      </c>
      <c r="D181" s="122" t="s">
        <v>12</v>
      </c>
      <c r="E181" s="151">
        <v>610</v>
      </c>
      <c r="F181" s="154">
        <v>2014</v>
      </c>
      <c r="G181" s="154">
        <v>2014</v>
      </c>
      <c r="H181" s="151">
        <v>610</v>
      </c>
      <c r="I181" s="151">
        <v>610</v>
      </c>
      <c r="J181" s="226"/>
      <c r="K181" s="147"/>
      <c r="L181" s="226"/>
      <c r="M181" s="252"/>
      <c r="N181" s="161"/>
      <c r="O181" s="43"/>
      <c r="P181" s="42"/>
      <c r="Q181" s="50"/>
    </row>
    <row r="182" spans="1:17" s="20" customFormat="1" ht="12.5">
      <c r="A182" s="228">
        <v>84</v>
      </c>
      <c r="B182" s="168" t="s">
        <v>15</v>
      </c>
      <c r="C182" s="169"/>
      <c r="D182" s="169"/>
      <c r="E182" s="151">
        <v>610</v>
      </c>
      <c r="F182" s="168"/>
      <c r="G182" s="168"/>
      <c r="H182" s="151">
        <v>610</v>
      </c>
      <c r="I182" s="151">
        <v>610</v>
      </c>
      <c r="J182" s="151"/>
      <c r="K182" s="143"/>
      <c r="L182" s="151"/>
      <c r="M182" s="152"/>
      <c r="N182" s="155"/>
      <c r="O182" s="43"/>
      <c r="P182" s="42"/>
      <c r="Q182" s="50"/>
    </row>
    <row r="183" spans="1:17" s="20" customFormat="1" ht="80" hidden="1">
      <c r="A183" s="228">
        <v>108</v>
      </c>
      <c r="B183" s="251" t="s">
        <v>51</v>
      </c>
      <c r="C183" s="79" t="s">
        <v>147</v>
      </c>
      <c r="D183" s="122" t="s">
        <v>12</v>
      </c>
      <c r="E183" s="226">
        <v>0</v>
      </c>
      <c r="F183" s="154">
        <v>2015</v>
      </c>
      <c r="G183" s="154">
        <v>2015</v>
      </c>
      <c r="H183" s="150">
        <v>0</v>
      </c>
      <c r="I183" s="226"/>
      <c r="J183" s="226">
        <v>0</v>
      </c>
      <c r="K183" s="147"/>
      <c r="L183" s="226"/>
      <c r="M183" s="252"/>
      <c r="N183" s="161"/>
      <c r="O183" s="43"/>
      <c r="P183" s="42"/>
      <c r="Q183" s="50"/>
    </row>
    <row r="184" spans="1:17" s="20" customFormat="1" ht="12.5" hidden="1">
      <c r="A184" s="228">
        <v>109</v>
      </c>
      <c r="B184" s="168" t="s">
        <v>15</v>
      </c>
      <c r="C184" s="169"/>
      <c r="D184" s="169"/>
      <c r="E184" s="226">
        <v>0</v>
      </c>
      <c r="F184" s="168"/>
      <c r="G184" s="168"/>
      <c r="H184" s="150">
        <v>0</v>
      </c>
      <c r="I184" s="151"/>
      <c r="J184" s="151">
        <v>0</v>
      </c>
      <c r="K184" s="143"/>
      <c r="L184" s="151"/>
      <c r="M184" s="152"/>
      <c r="N184" s="155"/>
      <c r="O184" s="43"/>
      <c r="P184" s="42"/>
      <c r="Q184" s="50"/>
    </row>
    <row r="185" spans="1:17" s="20" customFormat="1" ht="70" hidden="1">
      <c r="A185" s="228">
        <v>110</v>
      </c>
      <c r="B185" s="251" t="s">
        <v>52</v>
      </c>
      <c r="C185" s="79" t="s">
        <v>138</v>
      </c>
      <c r="D185" s="122" t="s">
        <v>12</v>
      </c>
      <c r="E185" s="226">
        <v>0</v>
      </c>
      <c r="F185" s="154">
        <v>2016</v>
      </c>
      <c r="G185" s="154">
        <v>2016</v>
      </c>
      <c r="H185" s="150">
        <v>0</v>
      </c>
      <c r="I185" s="226"/>
      <c r="J185" s="226"/>
      <c r="K185" s="147">
        <v>0</v>
      </c>
      <c r="L185" s="226"/>
      <c r="M185" s="252"/>
      <c r="N185" s="161"/>
      <c r="O185" s="43"/>
      <c r="P185" s="42"/>
      <c r="Q185" s="50"/>
    </row>
    <row r="186" spans="1:17" s="20" customFormat="1" ht="12.5" hidden="1">
      <c r="A186" s="228">
        <v>111</v>
      </c>
      <c r="B186" s="168" t="s">
        <v>15</v>
      </c>
      <c r="C186" s="169"/>
      <c r="D186" s="169"/>
      <c r="E186" s="226">
        <v>0</v>
      </c>
      <c r="F186" s="168"/>
      <c r="G186" s="168"/>
      <c r="H186" s="150">
        <v>0</v>
      </c>
      <c r="I186" s="151"/>
      <c r="J186" s="151"/>
      <c r="K186" s="143">
        <v>0</v>
      </c>
      <c r="L186" s="151"/>
      <c r="M186" s="152"/>
      <c r="N186" s="155"/>
      <c r="O186" s="43"/>
      <c r="P186" s="42"/>
      <c r="Q186" s="50"/>
    </row>
    <row r="187" spans="1:17" s="20" customFormat="1" ht="80">
      <c r="A187" s="228">
        <v>85</v>
      </c>
      <c r="B187" s="251" t="s">
        <v>53</v>
      </c>
      <c r="C187" s="79" t="s">
        <v>142</v>
      </c>
      <c r="D187" s="122" t="s">
        <v>12</v>
      </c>
      <c r="E187" s="226">
        <f>SUM(E188)</f>
        <v>876.3</v>
      </c>
      <c r="F187" s="154">
        <v>2016</v>
      </c>
      <c r="G187" s="154">
        <v>2016</v>
      </c>
      <c r="H187" s="226">
        <f>SUM(H188)</f>
        <v>876.3</v>
      </c>
      <c r="I187" s="226">
        <f t="shared" ref="I187:O187" si="46">SUM(I188)</f>
        <v>0</v>
      </c>
      <c r="J187" s="226">
        <f t="shared" si="46"/>
        <v>0</v>
      </c>
      <c r="K187" s="147">
        <f t="shared" si="46"/>
        <v>876.3</v>
      </c>
      <c r="L187" s="226">
        <f t="shared" si="46"/>
        <v>0</v>
      </c>
      <c r="M187" s="252">
        <f t="shared" si="46"/>
        <v>0</v>
      </c>
      <c r="N187" s="252">
        <f t="shared" si="46"/>
        <v>0</v>
      </c>
      <c r="O187" s="252">
        <f t="shared" si="46"/>
        <v>0</v>
      </c>
      <c r="P187" s="150"/>
      <c r="Q187" s="50"/>
    </row>
    <row r="188" spans="1:17" s="20" customFormat="1" ht="12.5">
      <c r="A188" s="228">
        <v>86</v>
      </c>
      <c r="B188" s="168" t="s">
        <v>15</v>
      </c>
      <c r="C188" s="169"/>
      <c r="D188" s="169"/>
      <c r="E188" s="226">
        <f>SUM(H188)</f>
        <v>876.3</v>
      </c>
      <c r="F188" s="168"/>
      <c r="G188" s="168"/>
      <c r="H188" s="150">
        <f>SUM(I188:M188)</f>
        <v>876.3</v>
      </c>
      <c r="I188" s="151"/>
      <c r="J188" s="151"/>
      <c r="K188" s="143">
        <v>876.3</v>
      </c>
      <c r="L188" s="151">
        <v>0</v>
      </c>
      <c r="M188" s="152"/>
      <c r="N188" s="155"/>
      <c r="O188" s="43"/>
      <c r="P188" s="42"/>
      <c r="Q188" s="50"/>
    </row>
    <row r="189" spans="1:17" s="20" customFormat="1" ht="80" hidden="1">
      <c r="A189" s="228">
        <v>114</v>
      </c>
      <c r="B189" s="251" t="s">
        <v>54</v>
      </c>
      <c r="C189" s="79" t="s">
        <v>140</v>
      </c>
      <c r="D189" s="122" t="s">
        <v>12</v>
      </c>
      <c r="E189" s="226">
        <v>610</v>
      </c>
      <c r="F189" s="154">
        <v>2018</v>
      </c>
      <c r="G189" s="154">
        <v>2018</v>
      </c>
      <c r="H189" s="150">
        <v>610</v>
      </c>
      <c r="I189" s="226"/>
      <c r="J189" s="226"/>
      <c r="K189" s="147"/>
      <c r="L189" s="226"/>
      <c r="M189" s="252">
        <v>610</v>
      </c>
      <c r="N189" s="161"/>
      <c r="O189" s="43"/>
      <c r="P189" s="42"/>
      <c r="Q189" s="50"/>
    </row>
    <row r="190" spans="1:17" s="20" customFormat="1" ht="12.5" hidden="1">
      <c r="A190" s="228">
        <v>115</v>
      </c>
      <c r="B190" s="168" t="s">
        <v>15</v>
      </c>
      <c r="C190" s="169"/>
      <c r="D190" s="169"/>
      <c r="E190" s="226">
        <v>610</v>
      </c>
      <c r="F190" s="168"/>
      <c r="G190" s="168"/>
      <c r="H190" s="150">
        <v>610</v>
      </c>
      <c r="I190" s="151"/>
      <c r="J190" s="151"/>
      <c r="K190" s="143"/>
      <c r="L190" s="151"/>
      <c r="M190" s="152">
        <v>610</v>
      </c>
      <c r="N190" s="155"/>
      <c r="O190" s="43"/>
      <c r="P190" s="42"/>
      <c r="Q190" s="50"/>
    </row>
    <row r="191" spans="1:17" s="20" customFormat="1" ht="70">
      <c r="A191" s="228">
        <v>87</v>
      </c>
      <c r="B191" s="170" t="s">
        <v>55</v>
      </c>
      <c r="C191" s="79" t="s">
        <v>144</v>
      </c>
      <c r="D191" s="122" t="s">
        <v>12</v>
      </c>
      <c r="E191" s="151">
        <v>217.42</v>
      </c>
      <c r="F191" s="154">
        <v>2014</v>
      </c>
      <c r="G191" s="154">
        <v>2014</v>
      </c>
      <c r="H191" s="151">
        <v>217.42</v>
      </c>
      <c r="I191" s="151">
        <v>217.42</v>
      </c>
      <c r="J191" s="226"/>
      <c r="K191" s="147"/>
      <c r="L191" s="226"/>
      <c r="M191" s="252"/>
      <c r="N191" s="161"/>
      <c r="O191" s="43"/>
      <c r="P191" s="42"/>
      <c r="Q191" s="50"/>
    </row>
    <row r="192" spans="1:17" s="20" customFormat="1" ht="12.5">
      <c r="A192" s="228">
        <v>88</v>
      </c>
      <c r="B192" s="168" t="s">
        <v>15</v>
      </c>
      <c r="C192" s="169"/>
      <c r="D192" s="169"/>
      <c r="E192" s="151">
        <v>217.42</v>
      </c>
      <c r="F192" s="168"/>
      <c r="G192" s="168"/>
      <c r="H192" s="151">
        <v>217.42</v>
      </c>
      <c r="I192" s="151">
        <v>217.42</v>
      </c>
      <c r="J192" s="151"/>
      <c r="K192" s="143"/>
      <c r="L192" s="151"/>
      <c r="M192" s="152"/>
      <c r="N192" s="155"/>
      <c r="O192" s="43"/>
      <c r="P192" s="42"/>
      <c r="Q192" s="50"/>
    </row>
    <row r="193" spans="1:17" s="51" customFormat="1" ht="80">
      <c r="A193" s="253">
        <v>89</v>
      </c>
      <c r="B193" s="238" t="s">
        <v>204</v>
      </c>
      <c r="C193" s="157" t="s">
        <v>142</v>
      </c>
      <c r="D193" s="164" t="s">
        <v>12</v>
      </c>
      <c r="E193" s="143">
        <f>SUM(H193)</f>
        <v>110</v>
      </c>
      <c r="F193" s="425">
        <v>2015</v>
      </c>
      <c r="G193" s="425">
        <v>2015</v>
      </c>
      <c r="H193" s="143">
        <f>SUM(H194)</f>
        <v>110</v>
      </c>
      <c r="I193" s="143">
        <f>SUM(I194)</f>
        <v>0</v>
      </c>
      <c r="J193" s="143">
        <f>SUM(J194)</f>
        <v>110</v>
      </c>
      <c r="K193" s="143">
        <f>SUM(K194)</f>
        <v>0</v>
      </c>
      <c r="L193" s="143">
        <f>SUM(L194)</f>
        <v>0</v>
      </c>
      <c r="M193" s="143">
        <f t="shared" ref="M193:O193" si="47">SUM(M194)</f>
        <v>0</v>
      </c>
      <c r="N193" s="143">
        <f t="shared" si="47"/>
        <v>0</v>
      </c>
      <c r="O193" s="160">
        <f t="shared" si="47"/>
        <v>0</v>
      </c>
      <c r="P193" s="55"/>
      <c r="Q193" s="50"/>
    </row>
    <row r="194" spans="1:17" s="51" customFormat="1" ht="12.5">
      <c r="A194" s="228">
        <v>90</v>
      </c>
      <c r="B194" s="163" t="s">
        <v>15</v>
      </c>
      <c r="C194" s="164"/>
      <c r="D194" s="163"/>
      <c r="E194" s="143">
        <f>SUM(H194)</f>
        <v>110</v>
      </c>
      <c r="F194" s="163"/>
      <c r="G194" s="163"/>
      <c r="H194" s="143">
        <f>SUM(I194:M194)</f>
        <v>110</v>
      </c>
      <c r="I194" s="143">
        <v>0</v>
      </c>
      <c r="J194" s="143">
        <v>110</v>
      </c>
      <c r="K194" s="143"/>
      <c r="L194" s="143"/>
      <c r="M194" s="160"/>
      <c r="N194" s="161"/>
      <c r="O194" s="162"/>
      <c r="P194" s="161"/>
      <c r="Q194" s="50"/>
    </row>
    <row r="195" spans="1:17" s="51" customFormat="1" ht="12.5">
      <c r="A195" s="253">
        <v>91</v>
      </c>
      <c r="B195" s="163" t="s">
        <v>235</v>
      </c>
      <c r="C195" s="164"/>
      <c r="D195" s="163"/>
      <c r="E195" s="143">
        <f>SUM(H195)</f>
        <v>1047</v>
      </c>
      <c r="F195" s="235">
        <v>2016</v>
      </c>
      <c r="G195" s="235">
        <v>2016</v>
      </c>
      <c r="H195" s="143">
        <f>SUM(H196)</f>
        <v>1047</v>
      </c>
      <c r="I195" s="143">
        <f t="shared" ref="I195:P195" si="48">SUM(I196)</f>
        <v>0</v>
      </c>
      <c r="J195" s="143">
        <f t="shared" si="48"/>
        <v>0</v>
      </c>
      <c r="K195" s="143">
        <f t="shared" si="48"/>
        <v>1047</v>
      </c>
      <c r="L195" s="143">
        <f t="shared" si="48"/>
        <v>0</v>
      </c>
      <c r="M195" s="160">
        <f t="shared" si="48"/>
        <v>0</v>
      </c>
      <c r="N195" s="160">
        <f t="shared" si="48"/>
        <v>0</v>
      </c>
      <c r="O195" s="160">
        <f t="shared" si="48"/>
        <v>0</v>
      </c>
      <c r="P195" s="143">
        <f t="shared" si="48"/>
        <v>0</v>
      </c>
      <c r="Q195" s="50"/>
    </row>
    <row r="196" spans="1:17" s="51" customFormat="1" ht="12.5">
      <c r="A196" s="228">
        <v>92</v>
      </c>
      <c r="B196" s="163" t="s">
        <v>15</v>
      </c>
      <c r="C196" s="164"/>
      <c r="D196" s="163"/>
      <c r="E196" s="143">
        <f>SUM(H196)</f>
        <v>1047</v>
      </c>
      <c r="F196" s="235"/>
      <c r="G196" s="235"/>
      <c r="H196" s="143">
        <f>SUM(I196:M196)</f>
        <v>1047</v>
      </c>
      <c r="I196" s="143"/>
      <c r="J196" s="143"/>
      <c r="K196" s="143">
        <v>1047</v>
      </c>
      <c r="L196" s="143"/>
      <c r="M196" s="160"/>
      <c r="N196" s="161"/>
      <c r="O196" s="162"/>
      <c r="P196" s="161"/>
      <c r="Q196" s="50"/>
    </row>
    <row r="197" spans="1:17" s="51" customFormat="1" ht="12.5">
      <c r="A197" s="253">
        <v>93</v>
      </c>
      <c r="B197" s="163" t="s">
        <v>242</v>
      </c>
      <c r="C197" s="164"/>
      <c r="D197" s="163"/>
      <c r="E197" s="143">
        <f>SUM(E198)</f>
        <v>420</v>
      </c>
      <c r="F197" s="235"/>
      <c r="G197" s="235"/>
      <c r="H197" s="143">
        <f>SUM(H198)</f>
        <v>420</v>
      </c>
      <c r="I197" s="143">
        <f t="shared" ref="I197:P197" si="49">SUM(I198)</f>
        <v>0</v>
      </c>
      <c r="J197" s="143">
        <f t="shared" si="49"/>
        <v>0</v>
      </c>
      <c r="K197" s="143">
        <f t="shared" si="49"/>
        <v>420</v>
      </c>
      <c r="L197" s="143">
        <f t="shared" si="49"/>
        <v>0</v>
      </c>
      <c r="M197" s="143">
        <f t="shared" si="49"/>
        <v>0</v>
      </c>
      <c r="N197" s="143">
        <f t="shared" si="49"/>
        <v>0</v>
      </c>
      <c r="O197" s="143">
        <f t="shared" si="49"/>
        <v>0</v>
      </c>
      <c r="P197" s="143">
        <f t="shared" si="49"/>
        <v>0</v>
      </c>
      <c r="Q197" s="50"/>
    </row>
    <row r="198" spans="1:17" s="51" customFormat="1" ht="12.5">
      <c r="A198" s="228">
        <v>94</v>
      </c>
      <c r="B198" s="163" t="s">
        <v>15</v>
      </c>
      <c r="C198" s="164"/>
      <c r="D198" s="163"/>
      <c r="E198" s="143">
        <f>SUM(H198)</f>
        <v>420</v>
      </c>
      <c r="F198" s="235">
        <v>2016</v>
      </c>
      <c r="G198" s="235">
        <v>2016</v>
      </c>
      <c r="H198" s="143">
        <f>SUM(I198:N198)</f>
        <v>420</v>
      </c>
      <c r="I198" s="143"/>
      <c r="J198" s="143"/>
      <c r="K198" s="143">
        <v>420</v>
      </c>
      <c r="L198" s="143"/>
      <c r="M198" s="160"/>
      <c r="N198" s="161"/>
      <c r="O198" s="162"/>
      <c r="P198" s="161"/>
      <c r="Q198" s="50"/>
    </row>
    <row r="199" spans="1:17" s="51" customFormat="1" ht="62.5">
      <c r="A199" s="253">
        <v>95</v>
      </c>
      <c r="B199" s="254" t="s">
        <v>268</v>
      </c>
      <c r="C199" s="255"/>
      <c r="D199" s="255"/>
      <c r="E199" s="256"/>
      <c r="F199" s="256"/>
      <c r="G199" s="256"/>
      <c r="H199" s="256">
        <f>SUM(I199:P199)</f>
        <v>30342.993999999999</v>
      </c>
      <c r="I199" s="256">
        <f>I200+I202+I204+I206+I208+I210+I212+I214+I216+I220+I222+I224+I226+I228+I230+I232+I234+I236+I238+I240+I242+I248+I250+I252+I254+I256+I258+I260+I263+I264+I266+I268+I270+I272+I274</f>
        <v>2443.4390000000003</v>
      </c>
      <c r="J199" s="256">
        <f>J200+J202+J204+J206+J208+J210+J212+J214+J216+J220+J222+J224+J226+J228+J230+J232+J234+J236+J238+J240+J242+J248+J250+J252+J254+J256+J258+J260+J512+J263+J264+J266+J268+J270+J272+J274</f>
        <v>1738.08</v>
      </c>
      <c r="K199" s="256">
        <v>653.1</v>
      </c>
      <c r="L199" s="256">
        <v>772.5</v>
      </c>
      <c r="M199" s="257">
        <f>M276+M278+M280+M282+M284</f>
        <v>4330.4849999999997</v>
      </c>
      <c r="N199" s="257">
        <v>6275.89</v>
      </c>
      <c r="O199" s="257">
        <v>12629.5</v>
      </c>
      <c r="P199" s="256">
        <v>1500</v>
      </c>
      <c r="Q199" s="50"/>
    </row>
    <row r="200" spans="1:17" s="20" customFormat="1" ht="50">
      <c r="A200" s="228">
        <v>96</v>
      </c>
      <c r="B200" s="170" t="s">
        <v>56</v>
      </c>
      <c r="C200" s="79" t="s">
        <v>253</v>
      </c>
      <c r="D200" s="122" t="s">
        <v>12</v>
      </c>
      <c r="E200" s="226">
        <v>41.210999999999999</v>
      </c>
      <c r="F200" s="154">
        <v>2014</v>
      </c>
      <c r="G200" s="154">
        <v>2014</v>
      </c>
      <c r="H200" s="150">
        <v>41.210999999999999</v>
      </c>
      <c r="I200" s="226">
        <v>41.210999999999999</v>
      </c>
      <c r="J200" s="150"/>
      <c r="K200" s="55"/>
      <c r="L200" s="150"/>
      <c r="M200" s="202"/>
      <c r="N200" s="161"/>
      <c r="O200" s="43"/>
      <c r="P200" s="42"/>
      <c r="Q200" s="50"/>
    </row>
    <row r="201" spans="1:17" s="20" customFormat="1" ht="12.5">
      <c r="A201" s="228">
        <v>97</v>
      </c>
      <c r="B201" s="168" t="s">
        <v>15</v>
      </c>
      <c r="C201" s="169"/>
      <c r="D201" s="169"/>
      <c r="E201" s="226">
        <v>41.210999999999999</v>
      </c>
      <c r="F201" s="168"/>
      <c r="G201" s="168"/>
      <c r="H201" s="150">
        <v>41.210999999999999</v>
      </c>
      <c r="I201" s="226">
        <v>41.210999999999999</v>
      </c>
      <c r="J201" s="151"/>
      <c r="K201" s="143"/>
      <c r="L201" s="151"/>
      <c r="M201" s="152"/>
      <c r="N201" s="155"/>
      <c r="O201" s="43"/>
      <c r="P201" s="42"/>
      <c r="Q201" s="50"/>
    </row>
    <row r="202" spans="1:17" s="20" customFormat="1" ht="50">
      <c r="A202" s="253">
        <v>98</v>
      </c>
      <c r="B202" s="170" t="s">
        <v>57</v>
      </c>
      <c r="C202" s="79" t="s">
        <v>253</v>
      </c>
      <c r="D202" s="122" t="s">
        <v>12</v>
      </c>
      <c r="E202" s="226">
        <v>35.555999999999997</v>
      </c>
      <c r="F202" s="154">
        <v>2014</v>
      </c>
      <c r="G202" s="154">
        <v>2014</v>
      </c>
      <c r="H202" s="150">
        <v>35.555999999999997</v>
      </c>
      <c r="I202" s="226">
        <v>35.555999999999997</v>
      </c>
      <c r="J202" s="150"/>
      <c r="K202" s="55"/>
      <c r="L202" s="150"/>
      <c r="M202" s="202"/>
      <c r="N202" s="155"/>
      <c r="O202" s="43"/>
      <c r="P202" s="42"/>
      <c r="Q202" s="50"/>
    </row>
    <row r="203" spans="1:17" s="20" customFormat="1" ht="12.5">
      <c r="A203" s="228">
        <v>99</v>
      </c>
      <c r="B203" s="148" t="s">
        <v>15</v>
      </c>
      <c r="C203" s="149"/>
      <c r="D203" s="149"/>
      <c r="E203" s="226">
        <v>35.555999999999997</v>
      </c>
      <c r="F203" s="148"/>
      <c r="G203" s="148"/>
      <c r="H203" s="150">
        <v>35.555999999999997</v>
      </c>
      <c r="I203" s="226">
        <v>35.555999999999997</v>
      </c>
      <c r="J203" s="150"/>
      <c r="K203" s="55"/>
      <c r="L203" s="150"/>
      <c r="M203" s="202"/>
      <c r="N203" s="155"/>
      <c r="O203" s="43"/>
      <c r="P203" s="42"/>
      <c r="Q203" s="50"/>
    </row>
    <row r="204" spans="1:17" s="20" customFormat="1" ht="50">
      <c r="A204" s="253">
        <v>100</v>
      </c>
      <c r="B204" s="170" t="s">
        <v>189</v>
      </c>
      <c r="C204" s="79" t="s">
        <v>253</v>
      </c>
      <c r="D204" s="122" t="s">
        <v>12</v>
      </c>
      <c r="E204" s="226">
        <f t="shared" ref="E204:E209" si="50">SUM(H204)</f>
        <v>98.884</v>
      </c>
      <c r="F204" s="154">
        <v>2014</v>
      </c>
      <c r="G204" s="154">
        <v>2014</v>
      </c>
      <c r="H204" s="150">
        <f t="shared" ref="H204:H209" si="51">SUM(I204:M204)</f>
        <v>98.884</v>
      </c>
      <c r="I204" s="226">
        <f>SUM(I205)</f>
        <v>98.884</v>
      </c>
      <c r="J204" s="150"/>
      <c r="K204" s="55"/>
      <c r="L204" s="150"/>
      <c r="M204" s="202"/>
      <c r="N204" s="155"/>
      <c r="O204" s="43"/>
      <c r="P204" s="42"/>
      <c r="Q204" s="50"/>
    </row>
    <row r="205" spans="1:17" s="20" customFormat="1" ht="12.5">
      <c r="A205" s="228">
        <v>101</v>
      </c>
      <c r="B205" s="148" t="s">
        <v>15</v>
      </c>
      <c r="C205" s="149"/>
      <c r="D205" s="149"/>
      <c r="E205" s="226">
        <f t="shared" si="50"/>
        <v>98.884</v>
      </c>
      <c r="F205" s="148"/>
      <c r="G205" s="148"/>
      <c r="H205" s="150">
        <f t="shared" si="51"/>
        <v>98.884</v>
      </c>
      <c r="I205" s="226">
        <v>98.884</v>
      </c>
      <c r="J205" s="150"/>
      <c r="K205" s="55"/>
      <c r="L205" s="150"/>
      <c r="M205" s="202"/>
      <c r="N205" s="155"/>
      <c r="O205" s="43"/>
      <c r="P205" s="42"/>
      <c r="Q205" s="50"/>
    </row>
    <row r="206" spans="1:17" s="20" customFormat="1" ht="50" hidden="1">
      <c r="A206" s="253">
        <v>99</v>
      </c>
      <c r="B206" s="170" t="s">
        <v>58</v>
      </c>
      <c r="C206" s="79" t="s">
        <v>135</v>
      </c>
      <c r="D206" s="122" t="s">
        <v>12</v>
      </c>
      <c r="E206" s="226">
        <f t="shared" si="50"/>
        <v>0</v>
      </c>
      <c r="F206" s="154">
        <v>2016</v>
      </c>
      <c r="G206" s="154">
        <v>2016</v>
      </c>
      <c r="H206" s="150">
        <f t="shared" si="51"/>
        <v>0</v>
      </c>
      <c r="I206" s="226"/>
      <c r="J206" s="151"/>
      <c r="K206" s="143">
        <v>0</v>
      </c>
      <c r="L206" s="150"/>
      <c r="M206" s="202"/>
      <c r="N206" s="161"/>
      <c r="O206" s="43"/>
      <c r="P206" s="42"/>
      <c r="Q206" s="50"/>
    </row>
    <row r="207" spans="1:17" s="20" customFormat="1" ht="12.5" hidden="1">
      <c r="A207" s="253">
        <v>100</v>
      </c>
      <c r="B207" s="168" t="s">
        <v>15</v>
      </c>
      <c r="C207" s="169"/>
      <c r="D207" s="169"/>
      <c r="E207" s="226">
        <f t="shared" si="50"/>
        <v>0</v>
      </c>
      <c r="F207" s="168"/>
      <c r="G207" s="168"/>
      <c r="H207" s="150">
        <f t="shared" si="51"/>
        <v>0</v>
      </c>
      <c r="I207" s="226"/>
      <c r="J207" s="151"/>
      <c r="K207" s="143">
        <v>0</v>
      </c>
      <c r="L207" s="151"/>
      <c r="M207" s="152"/>
      <c r="N207" s="155"/>
      <c r="O207" s="43"/>
      <c r="P207" s="42"/>
      <c r="Q207" s="50"/>
    </row>
    <row r="208" spans="1:17" s="20" customFormat="1" ht="50" hidden="1">
      <c r="A208" s="253">
        <v>101</v>
      </c>
      <c r="B208" s="170" t="s">
        <v>59</v>
      </c>
      <c r="C208" s="79" t="s">
        <v>135</v>
      </c>
      <c r="D208" s="122" t="s">
        <v>12</v>
      </c>
      <c r="E208" s="226">
        <f t="shared" si="50"/>
        <v>0</v>
      </c>
      <c r="F208" s="154">
        <v>2016</v>
      </c>
      <c r="G208" s="154">
        <v>2016</v>
      </c>
      <c r="H208" s="150">
        <f t="shared" si="51"/>
        <v>0</v>
      </c>
      <c r="I208" s="226"/>
      <c r="J208" s="151"/>
      <c r="K208" s="143">
        <v>0</v>
      </c>
      <c r="L208" s="150"/>
      <c r="M208" s="202"/>
      <c r="N208" s="161"/>
      <c r="O208" s="43"/>
      <c r="P208" s="42"/>
      <c r="Q208" s="50"/>
    </row>
    <row r="209" spans="1:17" s="20" customFormat="1" ht="12.5" hidden="1">
      <c r="A209" s="228">
        <v>102</v>
      </c>
      <c r="B209" s="168" t="s">
        <v>15</v>
      </c>
      <c r="C209" s="169"/>
      <c r="D209" s="169"/>
      <c r="E209" s="226">
        <f t="shared" si="50"/>
        <v>0</v>
      </c>
      <c r="F209" s="168"/>
      <c r="G209" s="168"/>
      <c r="H209" s="150">
        <f t="shared" si="51"/>
        <v>0</v>
      </c>
      <c r="I209" s="226"/>
      <c r="J209" s="151"/>
      <c r="K209" s="143">
        <v>0</v>
      </c>
      <c r="L209" s="151"/>
      <c r="M209" s="152"/>
      <c r="N209" s="155"/>
      <c r="O209" s="43"/>
      <c r="P209" s="42"/>
      <c r="Q209" s="50"/>
    </row>
    <row r="210" spans="1:17" s="20" customFormat="1" ht="50" hidden="1">
      <c r="A210" s="253">
        <v>103</v>
      </c>
      <c r="B210" s="170" t="s">
        <v>60</v>
      </c>
      <c r="C210" s="79" t="s">
        <v>135</v>
      </c>
      <c r="D210" s="122" t="s">
        <v>12</v>
      </c>
      <c r="E210" s="226">
        <v>0</v>
      </c>
      <c r="F210" s="154">
        <v>2015</v>
      </c>
      <c r="G210" s="154">
        <v>2015</v>
      </c>
      <c r="H210" s="150">
        <v>0</v>
      </c>
      <c r="I210" s="226"/>
      <c r="J210" s="151">
        <v>0</v>
      </c>
      <c r="K210" s="55"/>
      <c r="L210" s="150"/>
      <c r="M210" s="202"/>
      <c r="N210" s="161"/>
      <c r="O210" s="43"/>
      <c r="P210" s="42"/>
      <c r="Q210" s="50"/>
    </row>
    <row r="211" spans="1:17" s="20" customFormat="1" ht="12.5" hidden="1">
      <c r="A211" s="253">
        <v>104</v>
      </c>
      <c r="B211" s="168" t="s">
        <v>15</v>
      </c>
      <c r="C211" s="169"/>
      <c r="D211" s="169"/>
      <c r="E211" s="226">
        <v>0</v>
      </c>
      <c r="F211" s="168"/>
      <c r="G211" s="168"/>
      <c r="H211" s="150">
        <v>0</v>
      </c>
      <c r="I211" s="226"/>
      <c r="J211" s="151">
        <v>0</v>
      </c>
      <c r="K211" s="143"/>
      <c r="L211" s="151"/>
      <c r="M211" s="152"/>
      <c r="N211" s="155"/>
      <c r="O211" s="43"/>
      <c r="P211" s="42"/>
      <c r="Q211" s="50"/>
    </row>
    <row r="212" spans="1:17" s="20" customFormat="1" ht="50">
      <c r="A212" s="253">
        <v>102</v>
      </c>
      <c r="B212" s="170" t="s">
        <v>194</v>
      </c>
      <c r="C212" s="79" t="s">
        <v>253</v>
      </c>
      <c r="D212" s="122" t="s">
        <v>12</v>
      </c>
      <c r="E212" s="226">
        <v>144.86699999999999</v>
      </c>
      <c r="F212" s="154">
        <v>2014</v>
      </c>
      <c r="G212" s="154">
        <v>2014</v>
      </c>
      <c r="H212" s="150">
        <v>144.86699999999999</v>
      </c>
      <c r="I212" s="226">
        <v>144.86699999999999</v>
      </c>
      <c r="J212" s="150"/>
      <c r="K212" s="55"/>
      <c r="L212" s="150"/>
      <c r="M212" s="202"/>
      <c r="N212" s="155"/>
      <c r="O212" s="43"/>
      <c r="P212" s="42"/>
      <c r="Q212" s="50"/>
    </row>
    <row r="213" spans="1:17" s="20" customFormat="1" ht="12.5">
      <c r="A213" s="228">
        <v>103</v>
      </c>
      <c r="B213" s="148" t="s">
        <v>15</v>
      </c>
      <c r="C213" s="149"/>
      <c r="D213" s="149"/>
      <c r="E213" s="226">
        <v>144.86699999999999</v>
      </c>
      <c r="F213" s="148"/>
      <c r="G213" s="148"/>
      <c r="H213" s="150">
        <v>144.86699999999999</v>
      </c>
      <c r="I213" s="226">
        <v>144.86699999999999</v>
      </c>
      <c r="J213" s="150"/>
      <c r="K213" s="55"/>
      <c r="L213" s="150"/>
      <c r="M213" s="202"/>
      <c r="N213" s="155"/>
      <c r="O213" s="43"/>
      <c r="P213" s="42"/>
      <c r="Q213" s="50"/>
    </row>
    <row r="214" spans="1:17" s="20" customFormat="1" ht="50" hidden="1">
      <c r="A214" s="253">
        <v>107</v>
      </c>
      <c r="B214" s="170" t="s">
        <v>61</v>
      </c>
      <c r="C214" s="79" t="s">
        <v>135</v>
      </c>
      <c r="D214" s="122" t="s">
        <v>12</v>
      </c>
      <c r="E214" s="226">
        <v>0</v>
      </c>
      <c r="F214" s="154">
        <v>2015</v>
      </c>
      <c r="G214" s="154">
        <v>2015</v>
      </c>
      <c r="H214" s="150">
        <v>0</v>
      </c>
      <c r="I214" s="226"/>
      <c r="J214" s="151">
        <v>0</v>
      </c>
      <c r="K214" s="143"/>
      <c r="L214" s="151"/>
      <c r="M214" s="152"/>
      <c r="N214" s="161"/>
      <c r="O214" s="43"/>
      <c r="P214" s="42"/>
      <c r="Q214" s="50"/>
    </row>
    <row r="215" spans="1:17" s="20" customFormat="1" ht="12.5" hidden="1">
      <c r="A215" s="253">
        <v>108</v>
      </c>
      <c r="B215" s="168" t="s">
        <v>15</v>
      </c>
      <c r="C215" s="169"/>
      <c r="D215" s="169"/>
      <c r="E215" s="226">
        <v>0</v>
      </c>
      <c r="F215" s="168"/>
      <c r="G215" s="168"/>
      <c r="H215" s="150">
        <v>0</v>
      </c>
      <c r="I215" s="226"/>
      <c r="J215" s="151">
        <v>0</v>
      </c>
      <c r="K215" s="143"/>
      <c r="L215" s="151"/>
      <c r="M215" s="152"/>
      <c r="N215" s="155"/>
      <c r="O215" s="43"/>
      <c r="P215" s="42"/>
      <c r="Q215" s="50"/>
    </row>
    <row r="216" spans="1:17" s="20" customFormat="1" ht="50" hidden="1">
      <c r="A216" s="253">
        <v>109</v>
      </c>
      <c r="B216" s="170" t="s">
        <v>62</v>
      </c>
      <c r="C216" s="79" t="s">
        <v>135</v>
      </c>
      <c r="D216" s="122" t="s">
        <v>12</v>
      </c>
      <c r="E216" s="226">
        <v>125</v>
      </c>
      <c r="F216" s="154">
        <v>2016</v>
      </c>
      <c r="G216" s="154">
        <v>2016</v>
      </c>
      <c r="H216" s="150">
        <v>125</v>
      </c>
      <c r="I216" s="226"/>
      <c r="J216" s="151"/>
      <c r="K216" s="143">
        <v>0</v>
      </c>
      <c r="L216" s="151"/>
      <c r="M216" s="152"/>
      <c r="N216" s="161"/>
      <c r="O216" s="43"/>
      <c r="P216" s="42"/>
      <c r="Q216" s="50"/>
    </row>
    <row r="217" spans="1:17" s="20" customFormat="1" ht="12.5" hidden="1">
      <c r="A217" s="228">
        <v>110</v>
      </c>
      <c r="B217" s="168" t="s">
        <v>15</v>
      </c>
      <c r="C217" s="169"/>
      <c r="D217" s="169"/>
      <c r="E217" s="226">
        <v>125</v>
      </c>
      <c r="F217" s="168"/>
      <c r="G217" s="168"/>
      <c r="H217" s="150">
        <v>125</v>
      </c>
      <c r="I217" s="226"/>
      <c r="J217" s="151"/>
      <c r="K217" s="143">
        <v>0</v>
      </c>
      <c r="L217" s="151"/>
      <c r="M217" s="152"/>
      <c r="N217" s="155"/>
      <c r="O217" s="43"/>
      <c r="P217" s="42"/>
      <c r="Q217" s="50"/>
    </row>
    <row r="218" spans="1:17" s="20" customFormat="1" ht="50" hidden="1">
      <c r="A218" s="253">
        <v>111</v>
      </c>
      <c r="B218" s="170" t="s">
        <v>63</v>
      </c>
      <c r="C218" s="79" t="s">
        <v>135</v>
      </c>
      <c r="D218" s="122" t="s">
        <v>12</v>
      </c>
      <c r="E218" s="226" t="s">
        <v>64</v>
      </c>
      <c r="F218" s="154">
        <v>2014</v>
      </c>
      <c r="G218" s="154">
        <v>2014</v>
      </c>
      <c r="H218" s="150" t="s">
        <v>64</v>
      </c>
      <c r="I218" s="226" t="s">
        <v>64</v>
      </c>
      <c r="J218" s="151"/>
      <c r="K218" s="143"/>
      <c r="L218" s="151"/>
      <c r="M218" s="152"/>
      <c r="N218" s="161"/>
      <c r="O218" s="43"/>
      <c r="P218" s="42"/>
      <c r="Q218" s="50"/>
    </row>
    <row r="219" spans="1:17" s="20" customFormat="1" ht="12.5" hidden="1">
      <c r="A219" s="253">
        <v>112</v>
      </c>
      <c r="B219" s="168" t="s">
        <v>15</v>
      </c>
      <c r="C219" s="169"/>
      <c r="D219" s="169"/>
      <c r="E219" s="226" t="s">
        <v>64</v>
      </c>
      <c r="F219" s="168"/>
      <c r="G219" s="168"/>
      <c r="H219" s="150" t="s">
        <v>64</v>
      </c>
      <c r="I219" s="226" t="s">
        <v>64</v>
      </c>
      <c r="J219" s="151"/>
      <c r="K219" s="143"/>
      <c r="L219" s="151"/>
      <c r="M219" s="152"/>
      <c r="N219" s="155"/>
      <c r="O219" s="43"/>
      <c r="P219" s="42"/>
      <c r="Q219" s="50"/>
    </row>
    <row r="220" spans="1:17" s="20" customFormat="1" ht="50">
      <c r="A220" s="253">
        <v>104</v>
      </c>
      <c r="B220" s="170" t="s">
        <v>65</v>
      </c>
      <c r="C220" s="79" t="s">
        <v>253</v>
      </c>
      <c r="D220" s="122" t="s">
        <v>12</v>
      </c>
      <c r="E220" s="226">
        <v>109.652</v>
      </c>
      <c r="F220" s="154">
        <v>2014</v>
      </c>
      <c r="G220" s="154">
        <v>2014</v>
      </c>
      <c r="H220" s="150">
        <v>109.652</v>
      </c>
      <c r="I220" s="226">
        <v>109.652</v>
      </c>
      <c r="J220" s="150"/>
      <c r="K220" s="55"/>
      <c r="L220" s="150"/>
      <c r="M220" s="202"/>
      <c r="N220" s="155"/>
      <c r="O220" s="43"/>
      <c r="P220" s="42"/>
      <c r="Q220" s="50"/>
    </row>
    <row r="221" spans="1:17" s="20" customFormat="1" ht="12.5">
      <c r="A221" s="253">
        <v>105</v>
      </c>
      <c r="B221" s="148" t="s">
        <v>15</v>
      </c>
      <c r="C221" s="149"/>
      <c r="D221" s="149"/>
      <c r="E221" s="226">
        <v>109.652</v>
      </c>
      <c r="F221" s="148"/>
      <c r="G221" s="148"/>
      <c r="H221" s="150">
        <v>109.652</v>
      </c>
      <c r="I221" s="226">
        <v>109.652</v>
      </c>
      <c r="J221" s="150"/>
      <c r="K221" s="55"/>
      <c r="L221" s="150"/>
      <c r="M221" s="202"/>
      <c r="N221" s="227"/>
      <c r="O221" s="43"/>
      <c r="P221" s="42"/>
      <c r="Q221" s="50"/>
    </row>
    <row r="222" spans="1:17" s="20" customFormat="1" ht="50" hidden="1">
      <c r="A222" s="228">
        <v>153</v>
      </c>
      <c r="B222" s="170" t="s">
        <v>66</v>
      </c>
      <c r="C222" s="79" t="s">
        <v>135</v>
      </c>
      <c r="D222" s="122" t="s">
        <v>12</v>
      </c>
      <c r="E222" s="151">
        <v>180</v>
      </c>
      <c r="F222" s="154">
        <v>2018</v>
      </c>
      <c r="G222" s="154">
        <v>2018</v>
      </c>
      <c r="H222" s="150">
        <v>180</v>
      </c>
      <c r="I222" s="151"/>
      <c r="J222" s="151"/>
      <c r="K222" s="143"/>
      <c r="L222" s="151"/>
      <c r="M222" s="152">
        <v>180</v>
      </c>
      <c r="N222" s="161"/>
      <c r="O222" s="43"/>
      <c r="P222" s="42"/>
      <c r="Q222" s="50"/>
    </row>
    <row r="223" spans="1:17" s="20" customFormat="1" ht="12.5" hidden="1">
      <c r="A223" s="228">
        <v>154</v>
      </c>
      <c r="B223" s="168" t="s">
        <v>15</v>
      </c>
      <c r="C223" s="169"/>
      <c r="D223" s="169"/>
      <c r="E223" s="151">
        <v>180</v>
      </c>
      <c r="F223" s="168"/>
      <c r="G223" s="168"/>
      <c r="H223" s="150">
        <v>180</v>
      </c>
      <c r="I223" s="151"/>
      <c r="J223" s="151"/>
      <c r="K223" s="143"/>
      <c r="L223" s="151"/>
      <c r="M223" s="152">
        <v>180</v>
      </c>
      <c r="N223" s="155"/>
      <c r="O223" s="43"/>
      <c r="P223" s="42"/>
      <c r="Q223" s="50"/>
    </row>
    <row r="224" spans="1:17" s="20" customFormat="1" ht="50" hidden="1">
      <c r="A224" s="228">
        <v>155</v>
      </c>
      <c r="B224" s="170" t="s">
        <v>67</v>
      </c>
      <c r="C224" s="79" t="s">
        <v>135</v>
      </c>
      <c r="D224" s="122" t="s">
        <v>12</v>
      </c>
      <c r="E224" s="151">
        <v>460</v>
      </c>
      <c r="F224" s="154">
        <v>2018</v>
      </c>
      <c r="G224" s="154">
        <v>2018</v>
      </c>
      <c r="H224" s="150">
        <v>460</v>
      </c>
      <c r="I224" s="151"/>
      <c r="J224" s="151"/>
      <c r="K224" s="143"/>
      <c r="L224" s="151"/>
      <c r="M224" s="152">
        <v>460</v>
      </c>
      <c r="N224" s="161"/>
      <c r="O224" s="43"/>
      <c r="P224" s="42"/>
      <c r="Q224" s="50"/>
    </row>
    <row r="225" spans="1:17" s="20" customFormat="1" ht="12.5" hidden="1">
      <c r="A225" s="228">
        <v>156</v>
      </c>
      <c r="B225" s="168" t="s">
        <v>15</v>
      </c>
      <c r="C225" s="169"/>
      <c r="D225" s="169"/>
      <c r="E225" s="151">
        <v>460</v>
      </c>
      <c r="F225" s="168"/>
      <c r="G225" s="168"/>
      <c r="H225" s="150">
        <v>460</v>
      </c>
      <c r="I225" s="151"/>
      <c r="J225" s="151"/>
      <c r="K225" s="143"/>
      <c r="L225" s="151"/>
      <c r="M225" s="152">
        <v>460</v>
      </c>
      <c r="N225" s="155"/>
      <c r="O225" s="43"/>
      <c r="P225" s="42"/>
      <c r="Q225" s="50"/>
    </row>
    <row r="226" spans="1:17" s="20" customFormat="1" ht="50" hidden="1">
      <c r="A226" s="228">
        <v>157</v>
      </c>
      <c r="B226" s="170" t="s">
        <v>68</v>
      </c>
      <c r="C226" s="79" t="s">
        <v>135</v>
      </c>
      <c r="D226" s="122" t="s">
        <v>12</v>
      </c>
      <c r="E226" s="151">
        <v>110</v>
      </c>
      <c r="F226" s="154">
        <v>2018</v>
      </c>
      <c r="G226" s="154">
        <v>2018</v>
      </c>
      <c r="H226" s="150">
        <v>110</v>
      </c>
      <c r="I226" s="151"/>
      <c r="J226" s="151"/>
      <c r="K226" s="143"/>
      <c r="L226" s="151"/>
      <c r="M226" s="152">
        <v>110</v>
      </c>
      <c r="N226" s="161"/>
      <c r="O226" s="43"/>
      <c r="P226" s="42"/>
      <c r="Q226" s="50"/>
    </row>
    <row r="227" spans="1:17" s="20" customFormat="1" ht="12.5" hidden="1">
      <c r="A227" s="228">
        <v>158</v>
      </c>
      <c r="B227" s="168" t="s">
        <v>15</v>
      </c>
      <c r="C227" s="169"/>
      <c r="D227" s="169"/>
      <c r="E227" s="151">
        <v>110</v>
      </c>
      <c r="F227" s="168"/>
      <c r="G227" s="168"/>
      <c r="H227" s="150">
        <v>110</v>
      </c>
      <c r="I227" s="151"/>
      <c r="J227" s="151"/>
      <c r="K227" s="143"/>
      <c r="L227" s="151"/>
      <c r="M227" s="152">
        <v>110</v>
      </c>
      <c r="N227" s="155"/>
      <c r="O227" s="43"/>
      <c r="P227" s="42"/>
      <c r="Q227" s="50"/>
    </row>
    <row r="228" spans="1:17" s="20" customFormat="1" ht="50" hidden="1">
      <c r="A228" s="228">
        <v>159</v>
      </c>
      <c r="B228" s="170" t="s">
        <v>69</v>
      </c>
      <c r="C228" s="79" t="s">
        <v>135</v>
      </c>
      <c r="D228" s="122" t="s">
        <v>12</v>
      </c>
      <c r="E228" s="151">
        <v>2000</v>
      </c>
      <c r="F228" s="154">
        <v>2018</v>
      </c>
      <c r="G228" s="154">
        <v>2018</v>
      </c>
      <c r="H228" s="150">
        <v>2000</v>
      </c>
      <c r="I228" s="151"/>
      <c r="J228" s="151"/>
      <c r="K228" s="143"/>
      <c r="L228" s="151"/>
      <c r="M228" s="152">
        <v>2000</v>
      </c>
      <c r="N228" s="161"/>
      <c r="O228" s="43"/>
      <c r="P228" s="42"/>
      <c r="Q228" s="50"/>
    </row>
    <row r="229" spans="1:17" s="20" customFormat="1" ht="12.5" hidden="1">
      <c r="A229" s="228">
        <v>160</v>
      </c>
      <c r="B229" s="168" t="s">
        <v>15</v>
      </c>
      <c r="C229" s="169"/>
      <c r="D229" s="169"/>
      <c r="E229" s="151">
        <v>2000</v>
      </c>
      <c r="F229" s="168"/>
      <c r="G229" s="168"/>
      <c r="H229" s="150">
        <v>2000</v>
      </c>
      <c r="I229" s="151"/>
      <c r="J229" s="151"/>
      <c r="K229" s="143"/>
      <c r="L229" s="151"/>
      <c r="M229" s="152">
        <v>2000</v>
      </c>
      <c r="N229" s="155"/>
      <c r="O229" s="43"/>
      <c r="P229" s="42"/>
      <c r="Q229" s="50"/>
    </row>
    <row r="230" spans="1:17" s="20" customFormat="1" ht="50" hidden="1">
      <c r="A230" s="228">
        <v>161</v>
      </c>
      <c r="B230" s="170" t="s">
        <v>70</v>
      </c>
      <c r="C230" s="79" t="s">
        <v>135</v>
      </c>
      <c r="D230" s="122" t="s">
        <v>12</v>
      </c>
      <c r="E230" s="151">
        <v>1000</v>
      </c>
      <c r="F230" s="154">
        <v>2017</v>
      </c>
      <c r="G230" s="154">
        <v>2017</v>
      </c>
      <c r="H230" s="150">
        <v>1000</v>
      </c>
      <c r="I230" s="151"/>
      <c r="J230" s="151"/>
      <c r="K230" s="143"/>
      <c r="L230" s="151">
        <v>1000</v>
      </c>
      <c r="M230" s="152"/>
      <c r="N230" s="161"/>
      <c r="O230" s="43"/>
      <c r="P230" s="42"/>
      <c r="Q230" s="50"/>
    </row>
    <row r="231" spans="1:17" s="20" customFormat="1" ht="12.5" hidden="1">
      <c r="A231" s="228">
        <v>162</v>
      </c>
      <c r="B231" s="168" t="s">
        <v>15</v>
      </c>
      <c r="C231" s="169"/>
      <c r="D231" s="169"/>
      <c r="E231" s="151">
        <v>1000</v>
      </c>
      <c r="F231" s="168"/>
      <c r="G231" s="168"/>
      <c r="H231" s="150">
        <v>1000</v>
      </c>
      <c r="I231" s="151"/>
      <c r="J231" s="151"/>
      <c r="K231" s="143"/>
      <c r="L231" s="151">
        <v>1000</v>
      </c>
      <c r="M231" s="152"/>
      <c r="N231" s="155"/>
      <c r="O231" s="43"/>
      <c r="P231" s="42"/>
      <c r="Q231" s="50"/>
    </row>
    <row r="232" spans="1:17" s="20" customFormat="1" ht="50" hidden="1">
      <c r="A232" s="228">
        <v>163</v>
      </c>
      <c r="B232" s="170" t="s">
        <v>71</v>
      </c>
      <c r="C232" s="79" t="s">
        <v>135</v>
      </c>
      <c r="D232" s="122" t="s">
        <v>12</v>
      </c>
      <c r="E232" s="151">
        <v>900</v>
      </c>
      <c r="F232" s="154">
        <v>2018</v>
      </c>
      <c r="G232" s="154">
        <v>2018</v>
      </c>
      <c r="H232" s="150">
        <v>900</v>
      </c>
      <c r="I232" s="151"/>
      <c r="J232" s="151"/>
      <c r="K232" s="143"/>
      <c r="L232" s="151"/>
      <c r="M232" s="152">
        <v>900</v>
      </c>
      <c r="N232" s="161"/>
      <c r="O232" s="43"/>
      <c r="P232" s="42"/>
      <c r="Q232" s="50"/>
    </row>
    <row r="233" spans="1:17" s="20" customFormat="1" ht="12.5" hidden="1">
      <c r="A233" s="228">
        <v>164</v>
      </c>
      <c r="B233" s="168" t="s">
        <v>15</v>
      </c>
      <c r="C233" s="169"/>
      <c r="D233" s="169"/>
      <c r="E233" s="151">
        <v>900</v>
      </c>
      <c r="F233" s="168"/>
      <c r="G233" s="168"/>
      <c r="H233" s="150">
        <v>900</v>
      </c>
      <c r="I233" s="151"/>
      <c r="J233" s="151"/>
      <c r="K233" s="143"/>
      <c r="L233" s="151"/>
      <c r="M233" s="152">
        <v>900</v>
      </c>
      <c r="N233" s="155"/>
      <c r="O233" s="43"/>
      <c r="P233" s="42"/>
      <c r="Q233" s="50"/>
    </row>
    <row r="234" spans="1:17" s="20" customFormat="1" ht="50" hidden="1">
      <c r="A234" s="228">
        <v>165</v>
      </c>
      <c r="B234" s="170" t="s">
        <v>72</v>
      </c>
      <c r="C234" s="79" t="s">
        <v>135</v>
      </c>
      <c r="D234" s="122" t="s">
        <v>12</v>
      </c>
      <c r="E234" s="151">
        <v>800</v>
      </c>
      <c r="F234" s="154">
        <v>2017</v>
      </c>
      <c r="G234" s="154">
        <v>2017</v>
      </c>
      <c r="H234" s="150">
        <v>800</v>
      </c>
      <c r="I234" s="151"/>
      <c r="J234" s="151"/>
      <c r="K234" s="143"/>
      <c r="L234" s="151">
        <v>800</v>
      </c>
      <c r="M234" s="152"/>
      <c r="N234" s="161"/>
      <c r="O234" s="43"/>
      <c r="P234" s="42"/>
      <c r="Q234" s="50"/>
    </row>
    <row r="235" spans="1:17" s="20" customFormat="1" ht="12.5" hidden="1">
      <c r="A235" s="228">
        <v>166</v>
      </c>
      <c r="B235" s="168" t="s">
        <v>15</v>
      </c>
      <c r="C235" s="169"/>
      <c r="D235" s="169"/>
      <c r="E235" s="151">
        <v>800</v>
      </c>
      <c r="F235" s="168"/>
      <c r="G235" s="168"/>
      <c r="H235" s="150">
        <v>800</v>
      </c>
      <c r="I235" s="151"/>
      <c r="J235" s="151"/>
      <c r="K235" s="143"/>
      <c r="L235" s="151">
        <v>800</v>
      </c>
      <c r="M235" s="152"/>
      <c r="N235" s="155"/>
      <c r="O235" s="43"/>
      <c r="P235" s="42"/>
      <c r="Q235" s="50"/>
    </row>
    <row r="236" spans="1:17" s="20" customFormat="1" ht="50" hidden="1">
      <c r="A236" s="228">
        <v>167</v>
      </c>
      <c r="B236" s="170" t="s">
        <v>73</v>
      </c>
      <c r="C236" s="79" t="s">
        <v>135</v>
      </c>
      <c r="D236" s="122" t="s">
        <v>12</v>
      </c>
      <c r="E236" s="151">
        <v>100</v>
      </c>
      <c r="F236" s="154">
        <v>2017</v>
      </c>
      <c r="G236" s="154">
        <v>2017</v>
      </c>
      <c r="H236" s="150">
        <v>100</v>
      </c>
      <c r="I236" s="151"/>
      <c r="J236" s="151"/>
      <c r="K236" s="143"/>
      <c r="L236" s="151">
        <v>100</v>
      </c>
      <c r="M236" s="152"/>
      <c r="N236" s="161"/>
      <c r="O236" s="43"/>
      <c r="P236" s="42"/>
      <c r="Q236" s="50"/>
    </row>
    <row r="237" spans="1:17" s="20" customFormat="1" ht="12.5" hidden="1">
      <c r="A237" s="228">
        <v>168</v>
      </c>
      <c r="B237" s="168" t="s">
        <v>15</v>
      </c>
      <c r="C237" s="169"/>
      <c r="D237" s="169"/>
      <c r="E237" s="151">
        <v>100</v>
      </c>
      <c r="F237" s="168"/>
      <c r="G237" s="168"/>
      <c r="H237" s="150">
        <v>100</v>
      </c>
      <c r="I237" s="151"/>
      <c r="J237" s="151"/>
      <c r="K237" s="143"/>
      <c r="L237" s="151">
        <v>100</v>
      </c>
      <c r="M237" s="152"/>
      <c r="N237" s="155"/>
      <c r="O237" s="43"/>
      <c r="P237" s="42"/>
      <c r="Q237" s="50"/>
    </row>
    <row r="238" spans="1:17" s="20" customFormat="1" ht="50" hidden="1">
      <c r="A238" s="228">
        <v>169</v>
      </c>
      <c r="B238" s="170" t="s">
        <v>74</v>
      </c>
      <c r="C238" s="79" t="s">
        <v>135</v>
      </c>
      <c r="D238" s="122" t="s">
        <v>12</v>
      </c>
      <c r="E238" s="151">
        <v>300</v>
      </c>
      <c r="F238" s="154">
        <v>2018</v>
      </c>
      <c r="G238" s="154">
        <v>2018</v>
      </c>
      <c r="H238" s="150">
        <v>300</v>
      </c>
      <c r="I238" s="151"/>
      <c r="J238" s="151"/>
      <c r="K238" s="143"/>
      <c r="L238" s="151"/>
      <c r="M238" s="152">
        <v>300</v>
      </c>
      <c r="N238" s="161"/>
      <c r="O238" s="43"/>
      <c r="P238" s="42"/>
      <c r="Q238" s="50"/>
    </row>
    <row r="239" spans="1:17" s="20" customFormat="1" ht="12.5" hidden="1">
      <c r="A239" s="228">
        <v>170</v>
      </c>
      <c r="B239" s="168" t="s">
        <v>15</v>
      </c>
      <c r="C239" s="169"/>
      <c r="D239" s="169"/>
      <c r="E239" s="151">
        <v>300</v>
      </c>
      <c r="F239" s="168"/>
      <c r="G239" s="168"/>
      <c r="H239" s="150">
        <v>300</v>
      </c>
      <c r="I239" s="151"/>
      <c r="J239" s="151"/>
      <c r="K239" s="143"/>
      <c r="L239" s="151"/>
      <c r="M239" s="152">
        <v>300</v>
      </c>
      <c r="N239" s="155"/>
      <c r="O239" s="43"/>
      <c r="P239" s="42"/>
      <c r="Q239" s="50"/>
    </row>
    <row r="240" spans="1:17" s="20" customFormat="1" ht="50" hidden="1">
      <c r="A240" s="228">
        <v>171</v>
      </c>
      <c r="B240" s="148" t="s">
        <v>75</v>
      </c>
      <c r="C240" s="79" t="s">
        <v>135</v>
      </c>
      <c r="D240" s="122" t="s">
        <v>12</v>
      </c>
      <c r="E240" s="151">
        <v>1000</v>
      </c>
      <c r="F240" s="154">
        <v>2017</v>
      </c>
      <c r="G240" s="154">
        <v>2017</v>
      </c>
      <c r="H240" s="150">
        <v>1000</v>
      </c>
      <c r="I240" s="151"/>
      <c r="J240" s="151"/>
      <c r="K240" s="143"/>
      <c r="L240" s="151">
        <v>1000</v>
      </c>
      <c r="M240" s="152"/>
      <c r="N240" s="161"/>
      <c r="O240" s="43"/>
      <c r="P240" s="42"/>
      <c r="Q240" s="50"/>
    </row>
    <row r="241" spans="1:17" s="20" customFormat="1" ht="12.5" hidden="1">
      <c r="A241" s="228">
        <v>172</v>
      </c>
      <c r="B241" s="168" t="s">
        <v>15</v>
      </c>
      <c r="C241" s="169"/>
      <c r="D241" s="169"/>
      <c r="E241" s="151">
        <v>1000</v>
      </c>
      <c r="F241" s="168"/>
      <c r="G241" s="168"/>
      <c r="H241" s="150">
        <v>1000</v>
      </c>
      <c r="I241" s="151"/>
      <c r="J241" s="151"/>
      <c r="K241" s="143"/>
      <c r="L241" s="151">
        <v>1000</v>
      </c>
      <c r="M241" s="152"/>
      <c r="N241" s="155"/>
      <c r="O241" s="43"/>
      <c r="P241" s="42"/>
      <c r="Q241" s="50"/>
    </row>
    <row r="242" spans="1:17" s="20" customFormat="1" ht="50" hidden="1">
      <c r="A242" s="228">
        <v>173</v>
      </c>
      <c r="B242" s="148" t="s">
        <v>76</v>
      </c>
      <c r="C242" s="79" t="s">
        <v>135</v>
      </c>
      <c r="D242" s="122" t="s">
        <v>12</v>
      </c>
      <c r="E242" s="151">
        <v>320</v>
      </c>
      <c r="F242" s="154">
        <v>2017</v>
      </c>
      <c r="G242" s="154">
        <v>2017</v>
      </c>
      <c r="H242" s="150">
        <v>320</v>
      </c>
      <c r="I242" s="151"/>
      <c r="J242" s="151"/>
      <c r="K242" s="143"/>
      <c r="L242" s="151">
        <v>320</v>
      </c>
      <c r="M242" s="152"/>
      <c r="N242" s="161"/>
      <c r="O242" s="43"/>
      <c r="P242" s="42"/>
      <c r="Q242" s="50"/>
    </row>
    <row r="243" spans="1:17" s="20" customFormat="1" ht="12.5" hidden="1">
      <c r="A243" s="228">
        <v>174</v>
      </c>
      <c r="B243" s="168" t="s">
        <v>15</v>
      </c>
      <c r="C243" s="169"/>
      <c r="D243" s="169"/>
      <c r="E243" s="151">
        <v>320</v>
      </c>
      <c r="F243" s="168"/>
      <c r="G243" s="168"/>
      <c r="H243" s="150">
        <v>320</v>
      </c>
      <c r="I243" s="151"/>
      <c r="J243" s="151"/>
      <c r="K243" s="143"/>
      <c r="L243" s="151">
        <v>320</v>
      </c>
      <c r="M243" s="152"/>
      <c r="N243" s="155"/>
      <c r="O243" s="43"/>
      <c r="P243" s="42"/>
      <c r="Q243" s="50"/>
    </row>
    <row r="244" spans="1:17" s="20" customFormat="1" ht="50" hidden="1">
      <c r="A244" s="228">
        <v>175</v>
      </c>
      <c r="B244" s="170" t="s">
        <v>77</v>
      </c>
      <c r="C244" s="79" t="s">
        <v>135</v>
      </c>
      <c r="D244" s="122" t="s">
        <v>12</v>
      </c>
      <c r="E244" s="151" t="s">
        <v>78</v>
      </c>
      <c r="F244" s="154">
        <v>2014</v>
      </c>
      <c r="G244" s="154">
        <v>2014</v>
      </c>
      <c r="H244" s="150" t="s">
        <v>78</v>
      </c>
      <c r="I244" s="151" t="s">
        <v>78</v>
      </c>
      <c r="J244" s="151"/>
      <c r="K244" s="143"/>
      <c r="L244" s="151"/>
      <c r="M244" s="152"/>
      <c r="N244" s="161"/>
      <c r="O244" s="43"/>
      <c r="P244" s="42"/>
      <c r="Q244" s="50"/>
    </row>
    <row r="245" spans="1:17" s="20" customFormat="1" ht="12.5" hidden="1">
      <c r="A245" s="228">
        <v>176</v>
      </c>
      <c r="B245" s="168" t="s">
        <v>15</v>
      </c>
      <c r="C245" s="169"/>
      <c r="D245" s="169"/>
      <c r="E245" s="151" t="s">
        <v>78</v>
      </c>
      <c r="F245" s="168"/>
      <c r="G245" s="168"/>
      <c r="H245" s="150" t="s">
        <v>78</v>
      </c>
      <c r="I245" s="150" t="s">
        <v>78</v>
      </c>
      <c r="J245" s="150"/>
      <c r="K245" s="55"/>
      <c r="L245" s="150"/>
      <c r="M245" s="202"/>
      <c r="N245" s="155"/>
      <c r="O245" s="43"/>
      <c r="P245" s="42"/>
      <c r="Q245" s="50"/>
    </row>
    <row r="246" spans="1:17" s="20" customFormat="1" ht="50" hidden="1">
      <c r="A246" s="228">
        <v>177</v>
      </c>
      <c r="B246" s="170" t="s">
        <v>79</v>
      </c>
      <c r="C246" s="79" t="s">
        <v>135</v>
      </c>
      <c r="D246" s="122" t="s">
        <v>12</v>
      </c>
      <c r="E246" s="151" t="s">
        <v>80</v>
      </c>
      <c r="F246" s="154">
        <v>2014</v>
      </c>
      <c r="G246" s="154">
        <v>2014</v>
      </c>
      <c r="H246" s="150" t="s">
        <v>80</v>
      </c>
      <c r="I246" s="151" t="s">
        <v>80</v>
      </c>
      <c r="J246" s="151"/>
      <c r="K246" s="143"/>
      <c r="L246" s="151"/>
      <c r="M246" s="152"/>
      <c r="N246" s="161"/>
      <c r="O246" s="43"/>
      <c r="P246" s="42"/>
      <c r="Q246" s="50"/>
    </row>
    <row r="247" spans="1:17" s="20" customFormat="1" ht="12.5" hidden="1">
      <c r="A247" s="228">
        <v>178</v>
      </c>
      <c r="B247" s="168" t="s">
        <v>15</v>
      </c>
      <c r="C247" s="169"/>
      <c r="D247" s="169"/>
      <c r="E247" s="151" t="s">
        <v>80</v>
      </c>
      <c r="F247" s="168"/>
      <c r="G247" s="168"/>
      <c r="H247" s="150" t="s">
        <v>80</v>
      </c>
      <c r="I247" s="151" t="s">
        <v>80</v>
      </c>
      <c r="J247" s="151"/>
      <c r="K247" s="143"/>
      <c r="L247" s="151"/>
      <c r="M247" s="152"/>
      <c r="N247" s="155"/>
      <c r="O247" s="43"/>
      <c r="P247" s="42"/>
      <c r="Q247" s="50"/>
    </row>
    <row r="248" spans="1:17" s="20" customFormat="1" ht="50" hidden="1">
      <c r="A248" s="228">
        <v>175</v>
      </c>
      <c r="B248" s="170" t="s">
        <v>81</v>
      </c>
      <c r="C248" s="79" t="s">
        <v>135</v>
      </c>
      <c r="D248" s="122" t="s">
        <v>12</v>
      </c>
      <c r="E248" s="151">
        <v>255</v>
      </c>
      <c r="F248" s="154">
        <v>2018</v>
      </c>
      <c r="G248" s="154">
        <v>2018</v>
      </c>
      <c r="H248" s="150">
        <v>255</v>
      </c>
      <c r="I248" s="151"/>
      <c r="J248" s="151"/>
      <c r="K248" s="143"/>
      <c r="L248" s="151"/>
      <c r="M248" s="152">
        <v>255</v>
      </c>
      <c r="N248" s="161"/>
      <c r="O248" s="43"/>
      <c r="P248" s="42"/>
      <c r="Q248" s="50"/>
    </row>
    <row r="249" spans="1:17" s="20" customFormat="1" ht="12.5" hidden="1">
      <c r="A249" s="228">
        <v>176</v>
      </c>
      <c r="B249" s="168" t="s">
        <v>15</v>
      </c>
      <c r="C249" s="169"/>
      <c r="D249" s="169"/>
      <c r="E249" s="151">
        <v>255</v>
      </c>
      <c r="F249" s="168"/>
      <c r="G249" s="168"/>
      <c r="H249" s="150">
        <v>255</v>
      </c>
      <c r="I249" s="151"/>
      <c r="J249" s="151"/>
      <c r="K249" s="143"/>
      <c r="L249" s="151"/>
      <c r="M249" s="152">
        <v>255</v>
      </c>
      <c r="N249" s="155"/>
      <c r="O249" s="43"/>
      <c r="P249" s="42"/>
      <c r="Q249" s="50"/>
    </row>
    <row r="250" spans="1:17" s="20" customFormat="1" ht="50" hidden="1">
      <c r="A250" s="228">
        <v>177</v>
      </c>
      <c r="B250" s="170" t="s">
        <v>82</v>
      </c>
      <c r="C250" s="79" t="s">
        <v>135</v>
      </c>
      <c r="D250" s="122" t="s">
        <v>12</v>
      </c>
      <c r="E250" s="151">
        <v>1400</v>
      </c>
      <c r="F250" s="154">
        <v>2017</v>
      </c>
      <c r="G250" s="154">
        <v>2017</v>
      </c>
      <c r="H250" s="150">
        <v>1400</v>
      </c>
      <c r="I250" s="151"/>
      <c r="J250" s="151"/>
      <c r="K250" s="143"/>
      <c r="L250" s="151">
        <v>1400</v>
      </c>
      <c r="M250" s="152"/>
      <c r="N250" s="161"/>
      <c r="O250" s="43"/>
      <c r="P250" s="42"/>
      <c r="Q250" s="50"/>
    </row>
    <row r="251" spans="1:17" s="20" customFormat="1" ht="12.5" hidden="1">
      <c r="A251" s="228">
        <v>178</v>
      </c>
      <c r="B251" s="168" t="s">
        <v>15</v>
      </c>
      <c r="C251" s="169"/>
      <c r="D251" s="169"/>
      <c r="E251" s="151">
        <v>1400</v>
      </c>
      <c r="F251" s="168"/>
      <c r="G251" s="168"/>
      <c r="H251" s="150">
        <v>1400</v>
      </c>
      <c r="I251" s="151"/>
      <c r="J251" s="151"/>
      <c r="K251" s="143"/>
      <c r="L251" s="151">
        <v>1400</v>
      </c>
      <c r="M251" s="152"/>
      <c r="N251" s="155"/>
      <c r="O251" s="43"/>
      <c r="P251" s="42"/>
      <c r="Q251" s="50"/>
    </row>
    <row r="252" spans="1:17" s="20" customFormat="1" ht="50" hidden="1">
      <c r="A252" s="228">
        <v>179</v>
      </c>
      <c r="B252" s="170" t="s">
        <v>83</v>
      </c>
      <c r="C252" s="79" t="s">
        <v>135</v>
      </c>
      <c r="D252" s="122" t="s">
        <v>12</v>
      </c>
      <c r="E252" s="151">
        <v>360</v>
      </c>
      <c r="F252" s="154">
        <v>2018</v>
      </c>
      <c r="G252" s="154">
        <v>2018</v>
      </c>
      <c r="H252" s="150">
        <v>360</v>
      </c>
      <c r="I252" s="151"/>
      <c r="J252" s="151"/>
      <c r="K252" s="143"/>
      <c r="L252" s="151"/>
      <c r="M252" s="152">
        <v>360</v>
      </c>
      <c r="N252" s="161"/>
      <c r="O252" s="43"/>
      <c r="P252" s="42"/>
      <c r="Q252" s="50"/>
    </row>
    <row r="253" spans="1:17" s="20" customFormat="1" ht="12.5" hidden="1">
      <c r="A253" s="228">
        <v>180</v>
      </c>
      <c r="B253" s="168" t="s">
        <v>15</v>
      </c>
      <c r="C253" s="169"/>
      <c r="D253" s="169"/>
      <c r="E253" s="151">
        <v>360</v>
      </c>
      <c r="F253" s="168"/>
      <c r="G253" s="168"/>
      <c r="H253" s="150">
        <v>360</v>
      </c>
      <c r="I253" s="151"/>
      <c r="J253" s="151"/>
      <c r="K253" s="143"/>
      <c r="L253" s="151"/>
      <c r="M253" s="152">
        <v>360</v>
      </c>
      <c r="N253" s="155"/>
      <c r="O253" s="43"/>
      <c r="P253" s="42"/>
      <c r="Q253" s="50"/>
    </row>
    <row r="254" spans="1:17" s="20" customFormat="1" ht="54.75" customHeight="1">
      <c r="A254" s="228">
        <v>106</v>
      </c>
      <c r="B254" s="258" t="s">
        <v>190</v>
      </c>
      <c r="C254" s="259" t="s">
        <v>258</v>
      </c>
      <c r="D254" s="122" t="s">
        <v>12</v>
      </c>
      <c r="E254" s="226">
        <f t="shared" ref="E254:E261" si="52">SUM(H254)</f>
        <v>112.973</v>
      </c>
      <c r="F254" s="154">
        <v>2014</v>
      </c>
      <c r="G254" s="154">
        <v>2014</v>
      </c>
      <c r="H254" s="226">
        <f>SUM(H255)</f>
        <v>112.973</v>
      </c>
      <c r="I254" s="226">
        <f>SUM(I255)</f>
        <v>112.973</v>
      </c>
      <c r="J254" s="151"/>
      <c r="K254" s="143"/>
      <c r="L254" s="151"/>
      <c r="M254" s="152"/>
      <c r="N254" s="155"/>
      <c r="O254" s="43"/>
      <c r="P254" s="42"/>
      <c r="Q254" s="50"/>
    </row>
    <row r="255" spans="1:17" s="20" customFormat="1" ht="12.5">
      <c r="A255" s="253">
        <v>107</v>
      </c>
      <c r="B255" s="168" t="s">
        <v>15</v>
      </c>
      <c r="C255" s="169"/>
      <c r="D255" s="169"/>
      <c r="E255" s="226">
        <f t="shared" si="52"/>
        <v>112.973</v>
      </c>
      <c r="F255" s="154"/>
      <c r="G255" s="154"/>
      <c r="H255" s="226">
        <f>SUM(I255:M255)</f>
        <v>112.973</v>
      </c>
      <c r="I255" s="226">
        <v>112.973</v>
      </c>
      <c r="J255" s="151"/>
      <c r="K255" s="143"/>
      <c r="L255" s="151"/>
      <c r="M255" s="152"/>
      <c r="N255" s="155"/>
      <c r="O255" s="43"/>
      <c r="P255" s="42"/>
      <c r="Q255" s="50"/>
    </row>
    <row r="256" spans="1:17" s="20" customFormat="1" ht="50.5">
      <c r="A256" s="228">
        <v>108</v>
      </c>
      <c r="B256" s="258" t="s">
        <v>192</v>
      </c>
      <c r="C256" s="259" t="s">
        <v>259</v>
      </c>
      <c r="D256" s="122" t="s">
        <v>12</v>
      </c>
      <c r="E256" s="226">
        <f t="shared" si="52"/>
        <v>112.705</v>
      </c>
      <c r="F256" s="154">
        <v>2014</v>
      </c>
      <c r="G256" s="154">
        <v>2014</v>
      </c>
      <c r="H256" s="226">
        <f>SUM(I256:M256)</f>
        <v>112.705</v>
      </c>
      <c r="I256" s="226">
        <f>SUM(I257)</f>
        <v>112.705</v>
      </c>
      <c r="J256" s="151"/>
      <c r="K256" s="143"/>
      <c r="L256" s="151"/>
      <c r="M256" s="152"/>
      <c r="N256" s="155"/>
      <c r="O256" s="43"/>
      <c r="P256" s="42"/>
      <c r="Q256" s="50"/>
    </row>
    <row r="257" spans="1:17" s="20" customFormat="1" ht="12.5">
      <c r="A257" s="228">
        <v>109</v>
      </c>
      <c r="B257" s="168" t="s">
        <v>15</v>
      </c>
      <c r="C257" s="169"/>
      <c r="D257" s="169"/>
      <c r="E257" s="226">
        <f t="shared" si="52"/>
        <v>112.705</v>
      </c>
      <c r="F257" s="154"/>
      <c r="G257" s="154"/>
      <c r="H257" s="226">
        <f>SUM(I257:M257)</f>
        <v>112.705</v>
      </c>
      <c r="I257" s="226">
        <v>112.705</v>
      </c>
      <c r="J257" s="151"/>
      <c r="K257" s="143"/>
      <c r="L257" s="151"/>
      <c r="M257" s="152"/>
      <c r="N257" s="155"/>
      <c r="O257" s="43"/>
      <c r="P257" s="42"/>
      <c r="Q257" s="50"/>
    </row>
    <row r="258" spans="1:17" s="20" customFormat="1" ht="57.75" customHeight="1">
      <c r="A258" s="253">
        <v>110</v>
      </c>
      <c r="B258" s="258" t="s">
        <v>191</v>
      </c>
      <c r="C258" s="259" t="s">
        <v>254</v>
      </c>
      <c r="D258" s="122" t="s">
        <v>12</v>
      </c>
      <c r="E258" s="226">
        <f t="shared" si="52"/>
        <v>152.98599999999999</v>
      </c>
      <c r="F258" s="154">
        <v>2014</v>
      </c>
      <c r="G258" s="154">
        <v>2014</v>
      </c>
      <c r="H258" s="226">
        <f>SUM(I258:M258)</f>
        <v>152.98599999999999</v>
      </c>
      <c r="I258" s="226">
        <f>SUM(I259)</f>
        <v>152.98599999999999</v>
      </c>
      <c r="J258" s="151"/>
      <c r="K258" s="143"/>
      <c r="L258" s="151"/>
      <c r="M258" s="152"/>
      <c r="N258" s="155"/>
      <c r="O258" s="43"/>
      <c r="P258" s="42"/>
      <c r="Q258" s="50"/>
    </row>
    <row r="259" spans="1:17" s="20" customFormat="1" ht="12.5">
      <c r="A259" s="253">
        <v>111</v>
      </c>
      <c r="B259" s="168" t="s">
        <v>15</v>
      </c>
      <c r="C259" s="169"/>
      <c r="D259" s="169"/>
      <c r="E259" s="226">
        <f t="shared" si="52"/>
        <v>152.98599999999999</v>
      </c>
      <c r="F259" s="154"/>
      <c r="G259" s="154"/>
      <c r="H259" s="226">
        <f>SUM(I259:M259)</f>
        <v>152.98599999999999</v>
      </c>
      <c r="I259" s="226">
        <v>152.98599999999999</v>
      </c>
      <c r="J259" s="151"/>
      <c r="K259" s="143"/>
      <c r="L259" s="151"/>
      <c r="M259" s="152"/>
      <c r="N259" s="155"/>
      <c r="O259" s="43"/>
      <c r="P259" s="42"/>
      <c r="Q259" s="50"/>
    </row>
    <row r="260" spans="1:17" s="20" customFormat="1" ht="62.5">
      <c r="A260" s="253">
        <v>112</v>
      </c>
      <c r="B260" s="258" t="s">
        <v>193</v>
      </c>
      <c r="C260" s="259" t="s">
        <v>259</v>
      </c>
      <c r="D260" s="122" t="s">
        <v>12</v>
      </c>
      <c r="E260" s="151">
        <f t="shared" si="52"/>
        <v>1231</v>
      </c>
      <c r="F260" s="154">
        <v>2014</v>
      </c>
      <c r="G260" s="154">
        <v>2014</v>
      </c>
      <c r="H260" s="151">
        <f>SUM(I260)</f>
        <v>1231</v>
      </c>
      <c r="I260" s="151">
        <f>SUM(I261)</f>
        <v>1231</v>
      </c>
      <c r="J260" s="151"/>
      <c r="K260" s="143"/>
      <c r="L260" s="151"/>
      <c r="M260" s="152"/>
      <c r="N260" s="155"/>
      <c r="O260" s="43"/>
      <c r="P260" s="42"/>
      <c r="Q260" s="50"/>
    </row>
    <row r="261" spans="1:17" s="20" customFormat="1" ht="12.5">
      <c r="A261" s="253">
        <v>113</v>
      </c>
      <c r="B261" s="168" t="s">
        <v>15</v>
      </c>
      <c r="C261" s="169"/>
      <c r="D261" s="169"/>
      <c r="E261" s="151">
        <f t="shared" si="52"/>
        <v>1231</v>
      </c>
      <c r="F261" s="168"/>
      <c r="G261" s="168"/>
      <c r="H261" s="151">
        <f>SUM(I261)</f>
        <v>1231</v>
      </c>
      <c r="I261" s="151">
        <v>1231</v>
      </c>
      <c r="J261" s="151"/>
      <c r="K261" s="143"/>
      <c r="L261" s="151"/>
      <c r="M261" s="152"/>
      <c r="N261" s="155"/>
      <c r="O261" s="43"/>
      <c r="P261" s="42"/>
      <c r="Q261" s="50"/>
    </row>
    <row r="262" spans="1:17" s="51" customFormat="1" ht="37.5" customHeight="1">
      <c r="A262" s="253">
        <v>114</v>
      </c>
      <c r="B262" s="238" t="s">
        <v>196</v>
      </c>
      <c r="C262" s="230" t="s">
        <v>254</v>
      </c>
      <c r="D262" s="230" t="s">
        <v>12</v>
      </c>
      <c r="E262" s="143">
        <f>SUM(I262)</f>
        <v>403.60500000000002</v>
      </c>
      <c r="F262" s="260">
        <v>2014</v>
      </c>
      <c r="G262" s="260">
        <v>2014</v>
      </c>
      <c r="H262" s="147">
        <f>SUM(I262:M262)</f>
        <v>403.60500000000002</v>
      </c>
      <c r="I262" s="261">
        <v>403.60500000000002</v>
      </c>
      <c r="J262" s="215"/>
      <c r="K262" s="215"/>
      <c r="L262" s="215"/>
      <c r="M262" s="262"/>
      <c r="N262" s="155"/>
      <c r="O262" s="178"/>
      <c r="P262" s="179"/>
      <c r="Q262" s="50"/>
    </row>
    <row r="263" spans="1:17" s="51" customFormat="1" ht="12.5">
      <c r="A263" s="253">
        <v>115</v>
      </c>
      <c r="B263" s="163" t="s">
        <v>15</v>
      </c>
      <c r="C263" s="230"/>
      <c r="D263" s="230"/>
      <c r="E263" s="143">
        <f>SUM(I263)</f>
        <v>403.60500000000002</v>
      </c>
      <c r="F263" s="260"/>
      <c r="G263" s="260"/>
      <c r="H263" s="147">
        <f>SUM(I263:M263)</f>
        <v>403.60500000000002</v>
      </c>
      <c r="I263" s="261">
        <v>403.60500000000002</v>
      </c>
      <c r="J263" s="215"/>
      <c r="K263" s="215"/>
      <c r="L263" s="215"/>
      <c r="M263" s="262"/>
      <c r="N263" s="155"/>
      <c r="O263" s="178"/>
      <c r="P263" s="179"/>
      <c r="Q263" s="50"/>
    </row>
    <row r="264" spans="1:17" s="51" customFormat="1" ht="42" hidden="1" customHeight="1">
      <c r="A264" s="253">
        <v>115</v>
      </c>
      <c r="B264" s="229" t="s">
        <v>205</v>
      </c>
      <c r="C264" s="230" t="s">
        <v>195</v>
      </c>
      <c r="D264" s="230" t="s">
        <v>12</v>
      </c>
      <c r="E264" s="143">
        <f>SUM(H264)</f>
        <v>0</v>
      </c>
      <c r="F264" s="260">
        <v>2015</v>
      </c>
      <c r="G264" s="260">
        <v>2015</v>
      </c>
      <c r="H264" s="55">
        <f t="shared" ref="H264:M264" si="53">SUM(H265)</f>
        <v>0</v>
      </c>
      <c r="I264" s="55">
        <f t="shared" si="53"/>
        <v>0</v>
      </c>
      <c r="J264" s="55">
        <f t="shared" si="53"/>
        <v>0</v>
      </c>
      <c r="K264" s="55">
        <f t="shared" si="53"/>
        <v>0</v>
      </c>
      <c r="L264" s="55">
        <f t="shared" si="53"/>
        <v>0</v>
      </c>
      <c r="M264" s="56">
        <f t="shared" si="53"/>
        <v>0</v>
      </c>
      <c r="N264" s="155"/>
      <c r="O264" s="178"/>
      <c r="P264" s="179"/>
      <c r="Q264" s="50"/>
    </row>
    <row r="265" spans="1:17" s="51" customFormat="1" ht="12.5" hidden="1">
      <c r="A265" s="253">
        <v>115</v>
      </c>
      <c r="B265" s="163" t="s">
        <v>15</v>
      </c>
      <c r="C265" s="230"/>
      <c r="D265" s="230"/>
      <c r="E265" s="143">
        <f>SUM(H265)</f>
        <v>0</v>
      </c>
      <c r="F265" s="260"/>
      <c r="G265" s="260"/>
      <c r="H265" s="55">
        <f>SUM(I265:M265)</f>
        <v>0</v>
      </c>
      <c r="I265" s="215"/>
      <c r="J265" s="215">
        <v>0</v>
      </c>
      <c r="K265" s="215"/>
      <c r="L265" s="215"/>
      <c r="M265" s="262"/>
      <c r="N265" s="155"/>
      <c r="O265" s="178"/>
      <c r="P265" s="179"/>
      <c r="Q265" s="50"/>
    </row>
    <row r="266" spans="1:17" s="51" customFormat="1" ht="62.5" hidden="1">
      <c r="A266" s="253">
        <v>115</v>
      </c>
      <c r="B266" s="229" t="s">
        <v>206</v>
      </c>
      <c r="C266" s="230" t="s">
        <v>195</v>
      </c>
      <c r="D266" s="230" t="s">
        <v>12</v>
      </c>
      <c r="E266" s="143">
        <f>SUM(H266)</f>
        <v>0</v>
      </c>
      <c r="F266" s="260">
        <v>2015</v>
      </c>
      <c r="G266" s="260">
        <v>2015</v>
      </c>
      <c r="H266" s="55">
        <f t="shared" ref="H266:M266" si="54">SUM(H267)</f>
        <v>0</v>
      </c>
      <c r="I266" s="55">
        <f t="shared" si="54"/>
        <v>0</v>
      </c>
      <c r="J266" s="55">
        <f t="shared" si="54"/>
        <v>0</v>
      </c>
      <c r="K266" s="55">
        <f t="shared" si="54"/>
        <v>0</v>
      </c>
      <c r="L266" s="55">
        <f t="shared" si="54"/>
        <v>0</v>
      </c>
      <c r="M266" s="56">
        <f t="shared" si="54"/>
        <v>0</v>
      </c>
      <c r="N266" s="155"/>
      <c r="O266" s="178"/>
      <c r="P266" s="179"/>
      <c r="Q266" s="50"/>
    </row>
    <row r="267" spans="1:17" s="51" customFormat="1" ht="12.5" hidden="1">
      <c r="A267" s="253">
        <v>115</v>
      </c>
      <c r="B267" s="163" t="s">
        <v>15</v>
      </c>
      <c r="C267" s="230"/>
      <c r="D267" s="230"/>
      <c r="E267" s="143">
        <f>SUM(H267)</f>
        <v>0</v>
      </c>
      <c r="F267" s="260"/>
      <c r="G267" s="260"/>
      <c r="H267" s="55">
        <f>SUM(I267:M267)</f>
        <v>0</v>
      </c>
      <c r="I267" s="215"/>
      <c r="J267" s="215">
        <v>0</v>
      </c>
      <c r="K267" s="215"/>
      <c r="L267" s="215"/>
      <c r="M267" s="262"/>
      <c r="N267" s="155"/>
      <c r="O267" s="178"/>
      <c r="P267" s="179"/>
      <c r="Q267" s="50"/>
    </row>
    <row r="268" spans="1:17" s="51" customFormat="1" ht="50.5" hidden="1">
      <c r="A268" s="253">
        <v>115</v>
      </c>
      <c r="B268" s="229" t="s">
        <v>207</v>
      </c>
      <c r="C268" s="230" t="s">
        <v>195</v>
      </c>
      <c r="D268" s="230" t="s">
        <v>12</v>
      </c>
      <c r="E268" s="143">
        <f t="shared" ref="E268:E275" si="55">SUM(H268)</f>
        <v>0</v>
      </c>
      <c r="F268" s="260"/>
      <c r="G268" s="260"/>
      <c r="H268" s="55">
        <f t="shared" ref="H268:H275" si="56">SUM(I268:M268)</f>
        <v>0</v>
      </c>
      <c r="I268" s="215">
        <f>SUM(I269)</f>
        <v>0</v>
      </c>
      <c r="J268" s="215">
        <f>SUM(J269)</f>
        <v>0</v>
      </c>
      <c r="K268" s="215">
        <f>SUM(K269)</f>
        <v>0</v>
      </c>
      <c r="L268" s="215">
        <f>SUM(L269)</f>
        <v>0</v>
      </c>
      <c r="M268" s="262">
        <f>SUM(M269)</f>
        <v>0</v>
      </c>
      <c r="N268" s="155"/>
      <c r="O268" s="178"/>
      <c r="P268" s="179"/>
      <c r="Q268" s="50"/>
    </row>
    <row r="269" spans="1:17" s="51" customFormat="1" ht="12.5" hidden="1">
      <c r="A269" s="253">
        <v>115</v>
      </c>
      <c r="B269" s="163" t="s">
        <v>15</v>
      </c>
      <c r="C269" s="230"/>
      <c r="D269" s="230"/>
      <c r="E269" s="143">
        <f t="shared" si="55"/>
        <v>0</v>
      </c>
      <c r="F269" s="260">
        <v>2015</v>
      </c>
      <c r="G269" s="260">
        <v>2015</v>
      </c>
      <c r="H269" s="55">
        <f t="shared" si="56"/>
        <v>0</v>
      </c>
      <c r="I269" s="215"/>
      <c r="J269" s="215">
        <v>0</v>
      </c>
      <c r="K269" s="215"/>
      <c r="L269" s="215"/>
      <c r="M269" s="262"/>
      <c r="N269" s="155"/>
      <c r="O269" s="178"/>
      <c r="P269" s="179"/>
      <c r="Q269" s="50"/>
    </row>
    <row r="270" spans="1:17" s="51" customFormat="1" ht="50.5" hidden="1">
      <c r="A270" s="253">
        <v>115</v>
      </c>
      <c r="B270" s="229" t="s">
        <v>208</v>
      </c>
      <c r="C270" s="230" t="s">
        <v>195</v>
      </c>
      <c r="D270" s="230" t="s">
        <v>12</v>
      </c>
      <c r="E270" s="143">
        <f t="shared" si="55"/>
        <v>0</v>
      </c>
      <c r="F270" s="260"/>
      <c r="G270" s="260"/>
      <c r="H270" s="55">
        <f t="shared" si="56"/>
        <v>0</v>
      </c>
      <c r="I270" s="215">
        <f>SUM(I271)</f>
        <v>0</v>
      </c>
      <c r="J270" s="215">
        <f>SUM(J271)</f>
        <v>0</v>
      </c>
      <c r="K270" s="215">
        <f>SUM(K271)</f>
        <v>0</v>
      </c>
      <c r="L270" s="215">
        <f>SUM(L271)</f>
        <v>0</v>
      </c>
      <c r="M270" s="262">
        <f>SUM(M271)</f>
        <v>0</v>
      </c>
      <c r="N270" s="155"/>
      <c r="O270" s="178"/>
      <c r="P270" s="179"/>
      <c r="Q270" s="50"/>
    </row>
    <row r="271" spans="1:17" s="51" customFormat="1" ht="12.5" hidden="1">
      <c r="A271" s="253">
        <v>115</v>
      </c>
      <c r="B271" s="163" t="s">
        <v>15</v>
      </c>
      <c r="C271" s="230"/>
      <c r="D271" s="230"/>
      <c r="E271" s="143">
        <f t="shared" si="55"/>
        <v>0</v>
      </c>
      <c r="F271" s="260">
        <v>2015</v>
      </c>
      <c r="G271" s="260">
        <v>2015</v>
      </c>
      <c r="H271" s="55">
        <f t="shared" si="56"/>
        <v>0</v>
      </c>
      <c r="I271" s="215"/>
      <c r="J271" s="215">
        <v>0</v>
      </c>
      <c r="K271" s="215"/>
      <c r="L271" s="215"/>
      <c r="M271" s="262"/>
      <c r="N271" s="155"/>
      <c r="O271" s="178"/>
      <c r="P271" s="179"/>
      <c r="Q271" s="50"/>
    </row>
    <row r="272" spans="1:17" s="51" customFormat="1" ht="50.5" hidden="1">
      <c r="A272" s="253">
        <v>115</v>
      </c>
      <c r="B272" s="229" t="s">
        <v>209</v>
      </c>
      <c r="C272" s="230" t="s">
        <v>195</v>
      </c>
      <c r="D272" s="230" t="s">
        <v>12</v>
      </c>
      <c r="E272" s="143">
        <f t="shared" si="55"/>
        <v>0</v>
      </c>
      <c r="F272" s="260"/>
      <c r="G272" s="260"/>
      <c r="H272" s="55">
        <f t="shared" si="56"/>
        <v>0</v>
      </c>
      <c r="I272" s="215">
        <f>SUM(I273)</f>
        <v>0</v>
      </c>
      <c r="J272" s="215">
        <f>SUM(J273)</f>
        <v>0</v>
      </c>
      <c r="K272" s="215">
        <f>SUM(K273)</f>
        <v>0</v>
      </c>
      <c r="L272" s="215">
        <f>SUM(L273)</f>
        <v>0</v>
      </c>
      <c r="M272" s="262">
        <f>SUM(M273)</f>
        <v>0</v>
      </c>
      <c r="N272" s="155"/>
      <c r="O272" s="178"/>
      <c r="P272" s="179"/>
      <c r="Q272" s="50"/>
    </row>
    <row r="273" spans="1:17" s="51" customFormat="1" ht="12.5" hidden="1">
      <c r="A273" s="253">
        <v>115</v>
      </c>
      <c r="B273" s="163" t="s">
        <v>15</v>
      </c>
      <c r="C273" s="230"/>
      <c r="D273" s="230"/>
      <c r="E273" s="143">
        <f t="shared" si="55"/>
        <v>0</v>
      </c>
      <c r="F273" s="260">
        <v>2015</v>
      </c>
      <c r="G273" s="260">
        <v>2015</v>
      </c>
      <c r="H273" s="55">
        <f t="shared" si="56"/>
        <v>0</v>
      </c>
      <c r="I273" s="215"/>
      <c r="J273" s="215">
        <v>0</v>
      </c>
      <c r="K273" s="215"/>
      <c r="L273" s="215"/>
      <c r="M273" s="262"/>
      <c r="N273" s="155"/>
      <c r="O273" s="178"/>
      <c r="P273" s="179"/>
      <c r="Q273" s="50"/>
    </row>
    <row r="274" spans="1:17" s="51" customFormat="1" ht="62.5">
      <c r="A274" s="253">
        <v>116</v>
      </c>
      <c r="B274" s="229" t="s">
        <v>269</v>
      </c>
      <c r="C274" s="230" t="s">
        <v>254</v>
      </c>
      <c r="D274" s="230" t="s">
        <v>12</v>
      </c>
      <c r="E274" s="143">
        <f t="shared" si="55"/>
        <v>1738.08</v>
      </c>
      <c r="F274" s="260"/>
      <c r="G274" s="260"/>
      <c r="H274" s="143">
        <f t="shared" si="56"/>
        <v>1738.08</v>
      </c>
      <c r="I274" s="209">
        <f>SUM(I275)</f>
        <v>0</v>
      </c>
      <c r="J274" s="209">
        <f>SUM(J275)</f>
        <v>1738.08</v>
      </c>
      <c r="K274" s="209">
        <f>SUM(K275)</f>
        <v>0</v>
      </c>
      <c r="L274" s="209">
        <f>SUM(L275)</f>
        <v>0</v>
      </c>
      <c r="M274" s="263">
        <f>SUM(M275)</f>
        <v>0</v>
      </c>
      <c r="N274" s="155"/>
      <c r="O274" s="178"/>
      <c r="P274" s="179"/>
      <c r="Q274" s="50"/>
    </row>
    <row r="275" spans="1:17" s="51" customFormat="1" ht="12.5">
      <c r="A275" s="253">
        <v>117</v>
      </c>
      <c r="B275" s="163" t="s">
        <v>15</v>
      </c>
      <c r="C275" s="230"/>
      <c r="D275" s="230"/>
      <c r="E275" s="143">
        <f t="shared" si="55"/>
        <v>1738.08</v>
      </c>
      <c r="F275" s="260">
        <v>2015</v>
      </c>
      <c r="G275" s="260">
        <v>2015</v>
      </c>
      <c r="H275" s="143">
        <f t="shared" si="56"/>
        <v>1738.08</v>
      </c>
      <c r="I275" s="209"/>
      <c r="J275" s="209">
        <v>1738.08</v>
      </c>
      <c r="K275" s="209">
        <v>0</v>
      </c>
      <c r="L275" s="209"/>
      <c r="M275" s="263"/>
      <c r="N275" s="155"/>
      <c r="O275" s="178"/>
      <c r="P275" s="179"/>
      <c r="Q275" s="50"/>
    </row>
    <row r="276" spans="1:17" s="51" customFormat="1" ht="50.5">
      <c r="A276" s="228">
        <v>118</v>
      </c>
      <c r="B276" s="238" t="s">
        <v>270</v>
      </c>
      <c r="C276" s="230" t="s">
        <v>254</v>
      </c>
      <c r="D276" s="230" t="s">
        <v>12</v>
      </c>
      <c r="E276" s="143">
        <v>221.53800000000001</v>
      </c>
      <c r="F276" s="260">
        <v>2018</v>
      </c>
      <c r="G276" s="260">
        <v>2018</v>
      </c>
      <c r="H276" s="55"/>
      <c r="I276" s="215"/>
      <c r="J276" s="215"/>
      <c r="K276" s="215"/>
      <c r="L276" s="215"/>
      <c r="M276" s="263">
        <v>221.53800000000001</v>
      </c>
      <c r="N276" s="155"/>
      <c r="O276" s="178"/>
      <c r="P276" s="179"/>
      <c r="Q276" s="50"/>
    </row>
    <row r="277" spans="1:17" s="51" customFormat="1" ht="12.5">
      <c r="A277" s="228">
        <v>119</v>
      </c>
      <c r="B277" s="163" t="s">
        <v>15</v>
      </c>
      <c r="C277" s="230"/>
      <c r="D277" s="230"/>
      <c r="E277" s="143">
        <v>221.53800000000001</v>
      </c>
      <c r="F277" s="260"/>
      <c r="G277" s="260"/>
      <c r="H277" s="55"/>
      <c r="I277" s="215"/>
      <c r="J277" s="215"/>
      <c r="K277" s="215"/>
      <c r="L277" s="215"/>
      <c r="M277" s="263">
        <v>221.53800000000001</v>
      </c>
      <c r="N277" s="155"/>
      <c r="O277" s="178"/>
      <c r="P277" s="179"/>
      <c r="Q277" s="50"/>
    </row>
    <row r="278" spans="1:17" s="51" customFormat="1" ht="62.5">
      <c r="A278" s="228">
        <v>120</v>
      </c>
      <c r="B278" s="238" t="s">
        <v>271</v>
      </c>
      <c r="C278" s="230" t="s">
        <v>258</v>
      </c>
      <c r="D278" s="230" t="s">
        <v>12</v>
      </c>
      <c r="E278" s="143">
        <v>31.501000000000001</v>
      </c>
      <c r="F278" s="260">
        <v>2018</v>
      </c>
      <c r="G278" s="260">
        <v>2018</v>
      </c>
      <c r="H278" s="55"/>
      <c r="I278" s="215"/>
      <c r="J278" s="215"/>
      <c r="K278" s="215"/>
      <c r="L278" s="215"/>
      <c r="M278" s="263">
        <v>31.501000000000001</v>
      </c>
      <c r="N278" s="155"/>
      <c r="O278" s="178"/>
      <c r="P278" s="179"/>
      <c r="Q278" s="50"/>
    </row>
    <row r="279" spans="1:17" s="51" customFormat="1" ht="12.5">
      <c r="A279" s="228">
        <v>121</v>
      </c>
      <c r="B279" s="163" t="s">
        <v>15</v>
      </c>
      <c r="C279" s="230"/>
      <c r="D279" s="230"/>
      <c r="E279" s="143">
        <v>31.501000000000001</v>
      </c>
      <c r="F279" s="260"/>
      <c r="G279" s="260"/>
      <c r="H279" s="55"/>
      <c r="I279" s="215"/>
      <c r="J279" s="215"/>
      <c r="K279" s="215"/>
      <c r="L279" s="215"/>
      <c r="M279" s="263">
        <v>31.501000000000001</v>
      </c>
      <c r="N279" s="155"/>
      <c r="O279" s="178"/>
      <c r="P279" s="179"/>
      <c r="Q279" s="50"/>
    </row>
    <row r="280" spans="1:17" s="51" customFormat="1" ht="62.5">
      <c r="A280" s="228">
        <v>122</v>
      </c>
      <c r="B280" s="238" t="s">
        <v>272</v>
      </c>
      <c r="C280" s="230" t="s">
        <v>258</v>
      </c>
      <c r="D280" s="230" t="s">
        <v>12</v>
      </c>
      <c r="E280" s="143">
        <v>155.904</v>
      </c>
      <c r="F280" s="260">
        <v>2018</v>
      </c>
      <c r="G280" s="260">
        <v>2018</v>
      </c>
      <c r="H280" s="55"/>
      <c r="I280" s="215"/>
      <c r="J280" s="215"/>
      <c r="K280" s="215"/>
      <c r="L280" s="215"/>
      <c r="M280" s="263">
        <v>155.904</v>
      </c>
      <c r="N280" s="155"/>
      <c r="O280" s="178"/>
      <c r="P280" s="179"/>
      <c r="Q280" s="50"/>
    </row>
    <row r="281" spans="1:17" s="51" customFormat="1" ht="12.5">
      <c r="A281" s="228">
        <v>123</v>
      </c>
      <c r="B281" s="163" t="s">
        <v>15</v>
      </c>
      <c r="C281" s="230"/>
      <c r="D281" s="230"/>
      <c r="E281" s="143">
        <v>155.904</v>
      </c>
      <c r="F281" s="260"/>
      <c r="G281" s="260"/>
      <c r="H281" s="55"/>
      <c r="I281" s="215"/>
      <c r="J281" s="215"/>
      <c r="K281" s="215"/>
      <c r="L281" s="215"/>
      <c r="M281" s="263">
        <v>155.904</v>
      </c>
      <c r="N281" s="155"/>
      <c r="O281" s="178"/>
      <c r="P281" s="179"/>
      <c r="Q281" s="50"/>
    </row>
    <row r="282" spans="1:17" s="51" customFormat="1" ht="75">
      <c r="A282" s="228">
        <v>124</v>
      </c>
      <c r="B282" s="238" t="s">
        <v>273</v>
      </c>
      <c r="C282" s="230" t="s">
        <v>254</v>
      </c>
      <c r="D282" s="230" t="s">
        <v>12</v>
      </c>
      <c r="E282" s="143">
        <v>609.29300000000001</v>
      </c>
      <c r="F282" s="260">
        <v>2018</v>
      </c>
      <c r="G282" s="260">
        <v>2018</v>
      </c>
      <c r="H282" s="55"/>
      <c r="I282" s="215"/>
      <c r="J282" s="215"/>
      <c r="K282" s="215"/>
      <c r="L282" s="215"/>
      <c r="M282" s="263">
        <v>609.29300000000001</v>
      </c>
      <c r="N282" s="155"/>
      <c r="O282" s="178"/>
      <c r="P282" s="179"/>
      <c r="Q282" s="50"/>
    </row>
    <row r="283" spans="1:17" s="51" customFormat="1" ht="12.5">
      <c r="A283" s="228">
        <v>125</v>
      </c>
      <c r="B283" s="163" t="s">
        <v>15</v>
      </c>
      <c r="C283" s="230"/>
      <c r="D283" s="230"/>
      <c r="E283" s="143">
        <v>609.29300000000001</v>
      </c>
      <c r="F283" s="260"/>
      <c r="G283" s="260"/>
      <c r="H283" s="55"/>
      <c r="I283" s="215"/>
      <c r="J283" s="215"/>
      <c r="K283" s="215"/>
      <c r="L283" s="215"/>
      <c r="M283" s="263">
        <v>609.29300000000001</v>
      </c>
      <c r="N283" s="155"/>
      <c r="O283" s="178"/>
      <c r="P283" s="179"/>
      <c r="Q283" s="50"/>
    </row>
    <row r="284" spans="1:17" s="51" customFormat="1" ht="75">
      <c r="B284" s="238" t="s">
        <v>260</v>
      </c>
      <c r="C284" s="230" t="s">
        <v>254</v>
      </c>
      <c r="D284" s="230" t="s">
        <v>12</v>
      </c>
      <c r="E284" s="143">
        <v>3312.2489999999998</v>
      </c>
      <c r="F284" s="260">
        <v>2018</v>
      </c>
      <c r="G284" s="260">
        <v>2018</v>
      </c>
      <c r="H284" s="55"/>
      <c r="I284" s="215"/>
      <c r="J284" s="215"/>
      <c r="K284" s="215"/>
      <c r="L284" s="215"/>
      <c r="M284" s="263">
        <v>3312.2489999999998</v>
      </c>
      <c r="N284" s="155"/>
      <c r="O284" s="178"/>
      <c r="P284" s="179"/>
      <c r="Q284" s="50"/>
    </row>
    <row r="285" spans="1:17" s="51" customFormat="1" ht="12.5">
      <c r="A285" s="228">
        <v>126</v>
      </c>
      <c r="B285" s="163" t="s">
        <v>15</v>
      </c>
      <c r="C285" s="230"/>
      <c r="D285" s="230"/>
      <c r="E285" s="143">
        <v>3312.2460000000001</v>
      </c>
      <c r="F285" s="260"/>
      <c r="G285" s="260"/>
      <c r="H285" s="55"/>
      <c r="I285" s="215"/>
      <c r="J285" s="215"/>
      <c r="K285" s="215"/>
      <c r="L285" s="215"/>
      <c r="M285" s="263">
        <v>3312.2460000000001</v>
      </c>
      <c r="N285" s="155"/>
      <c r="O285" s="178"/>
      <c r="P285" s="179"/>
      <c r="Q285" s="50"/>
    </row>
    <row r="286" spans="1:17" s="51" customFormat="1" ht="112.5">
      <c r="A286" s="228">
        <v>127</v>
      </c>
      <c r="B286" s="238" t="s">
        <v>299</v>
      </c>
      <c r="C286" s="230" t="s">
        <v>254</v>
      </c>
      <c r="D286" s="230" t="s">
        <v>12</v>
      </c>
      <c r="E286" s="147">
        <v>5562.6</v>
      </c>
      <c r="F286" s="260">
        <v>2019</v>
      </c>
      <c r="G286" s="260">
        <v>2019</v>
      </c>
      <c r="H286" s="55"/>
      <c r="I286" s="215"/>
      <c r="J286" s="215"/>
      <c r="K286" s="215"/>
      <c r="L286" s="215"/>
      <c r="M286" s="262"/>
      <c r="N286" s="264">
        <v>5562.6</v>
      </c>
      <c r="O286" s="178"/>
      <c r="P286" s="179"/>
      <c r="Q286" s="50"/>
    </row>
    <row r="287" spans="1:17" s="51" customFormat="1" ht="12.5">
      <c r="A287" s="228">
        <v>128</v>
      </c>
      <c r="B287" s="163" t="s">
        <v>15</v>
      </c>
      <c r="C287" s="230"/>
      <c r="D287" s="230"/>
      <c r="E287" s="147">
        <v>5562.6</v>
      </c>
      <c r="F287" s="260"/>
      <c r="G287" s="260"/>
      <c r="H287" s="55"/>
      <c r="I287" s="215"/>
      <c r="J287" s="215"/>
      <c r="K287" s="215"/>
      <c r="L287" s="215"/>
      <c r="M287" s="262"/>
      <c r="N287" s="264">
        <v>5562.6</v>
      </c>
      <c r="O287" s="178"/>
      <c r="P287" s="179"/>
      <c r="Q287" s="50"/>
    </row>
    <row r="288" spans="1:17" s="51" customFormat="1" ht="62.5">
      <c r="A288" s="228">
        <v>129</v>
      </c>
      <c r="B288" s="238" t="s">
        <v>306</v>
      </c>
      <c r="C288" s="230" t="s">
        <v>254</v>
      </c>
      <c r="D288" s="230" t="s">
        <v>12</v>
      </c>
      <c r="E288" s="147">
        <v>207.77</v>
      </c>
      <c r="F288" s="260"/>
      <c r="G288" s="260"/>
      <c r="H288" s="55"/>
      <c r="I288" s="215"/>
      <c r="J288" s="215"/>
      <c r="K288" s="215"/>
      <c r="L288" s="215"/>
      <c r="M288" s="262"/>
      <c r="N288" s="265">
        <v>207.77</v>
      </c>
      <c r="O288" s="178"/>
      <c r="P288" s="179"/>
      <c r="Q288" s="50"/>
    </row>
    <row r="289" spans="1:17" s="51" customFormat="1" ht="12.5">
      <c r="A289" s="228">
        <v>130</v>
      </c>
      <c r="B289" s="163" t="s">
        <v>15</v>
      </c>
      <c r="C289" s="230"/>
      <c r="D289" s="230"/>
      <c r="E289" s="147">
        <v>207.77</v>
      </c>
      <c r="F289" s="260"/>
      <c r="G289" s="260"/>
      <c r="H289" s="55"/>
      <c r="I289" s="215"/>
      <c r="J289" s="215"/>
      <c r="K289" s="215"/>
      <c r="L289" s="215"/>
      <c r="M289" s="262"/>
      <c r="N289" s="265">
        <v>207.77</v>
      </c>
      <c r="O289" s="178"/>
      <c r="P289" s="179"/>
      <c r="Q289" s="50"/>
    </row>
    <row r="290" spans="1:17" s="51" customFormat="1" ht="75">
      <c r="A290" s="228">
        <v>131</v>
      </c>
      <c r="B290" s="238" t="s">
        <v>307</v>
      </c>
      <c r="C290" s="230" t="s">
        <v>254</v>
      </c>
      <c r="D290" s="230" t="s">
        <v>12</v>
      </c>
      <c r="E290" s="147">
        <v>505.52</v>
      </c>
      <c r="F290" s="260"/>
      <c r="G290" s="260"/>
      <c r="H290" s="55"/>
      <c r="I290" s="215"/>
      <c r="J290" s="215"/>
      <c r="K290" s="215"/>
      <c r="L290" s="215"/>
      <c r="M290" s="262"/>
      <c r="N290" s="265">
        <v>505.52</v>
      </c>
      <c r="O290" s="178"/>
      <c r="P290" s="179"/>
      <c r="Q290" s="50"/>
    </row>
    <row r="291" spans="1:17" s="51" customFormat="1" ht="12.5">
      <c r="A291" s="228">
        <v>132</v>
      </c>
      <c r="B291" s="163" t="s">
        <v>15</v>
      </c>
      <c r="C291" s="230"/>
      <c r="D291" s="230"/>
      <c r="E291" s="143">
        <v>505.52</v>
      </c>
      <c r="F291" s="260"/>
      <c r="G291" s="260"/>
      <c r="H291" s="55"/>
      <c r="I291" s="215"/>
      <c r="J291" s="215"/>
      <c r="K291" s="215"/>
      <c r="L291" s="215"/>
      <c r="M291" s="262"/>
      <c r="N291" s="265">
        <v>505.51799999999997</v>
      </c>
      <c r="O291" s="178"/>
      <c r="P291" s="179"/>
      <c r="Q291" s="50"/>
    </row>
    <row r="292" spans="1:17" s="51" customFormat="1" ht="75">
      <c r="A292" s="228">
        <v>133</v>
      </c>
      <c r="B292" s="254" t="s">
        <v>238</v>
      </c>
      <c r="C292" s="255"/>
      <c r="D292" s="255"/>
      <c r="E292" s="266"/>
      <c r="F292" s="254"/>
      <c r="G292" s="254"/>
      <c r="H292" s="256">
        <f>SUM(I292:O292)</f>
        <v>14259.6</v>
      </c>
      <c r="I292" s="256">
        <f>I306+I308+I310+I312+I314+I316+I318+I320+I322+I324+I326+I330+I332+I293+I295+I297+I299+I301+I303+I333</f>
        <v>154.583</v>
      </c>
      <c r="J292" s="256">
        <f>J306+J308+J310+J312+J314+J316+J318+J320+J322+J324+J326+J330+J332+J293+J295+J297+J299+J301+J303+J333</f>
        <v>1802.37</v>
      </c>
      <c r="K292" s="256">
        <f>K306+K308+K310+K312+K314+K316+K318+K320+K322+K324+K326+K330+K332+K293+K295+K297+K299+K301+K303+K333+628</f>
        <v>628</v>
      </c>
      <c r="L292" s="256">
        <v>3816</v>
      </c>
      <c r="M292" s="257">
        <f>M335+M337+M339+M341+M343+M345</f>
        <v>411.54700000000003</v>
      </c>
      <c r="N292" s="267">
        <v>7447.1</v>
      </c>
      <c r="O292" s="257">
        <f t="shared" ref="O292:P292" si="57">O335+O337+O339+O341+O343+O345</f>
        <v>0</v>
      </c>
      <c r="P292" s="256">
        <f t="shared" si="57"/>
        <v>0</v>
      </c>
      <c r="Q292" s="50"/>
    </row>
    <row r="293" spans="1:17" s="51" customFormat="1" ht="80">
      <c r="A293" s="228">
        <v>134</v>
      </c>
      <c r="B293" s="268" t="s">
        <v>210</v>
      </c>
      <c r="C293" s="269" t="s">
        <v>211</v>
      </c>
      <c r="D293" s="270" t="s">
        <v>12</v>
      </c>
      <c r="E293" s="209">
        <f>SUM(H293)</f>
        <v>168.79400000000001</v>
      </c>
      <c r="F293" s="229"/>
      <c r="G293" s="229"/>
      <c r="H293" s="143">
        <f t="shared" ref="H293:M293" si="58">SUM(H294)</f>
        <v>168.79400000000001</v>
      </c>
      <c r="I293" s="143">
        <f t="shared" si="58"/>
        <v>0</v>
      </c>
      <c r="J293" s="143">
        <f t="shared" si="58"/>
        <v>168.79400000000001</v>
      </c>
      <c r="K293" s="143">
        <f t="shared" si="58"/>
        <v>0</v>
      </c>
      <c r="L293" s="143">
        <f t="shared" si="58"/>
        <v>0</v>
      </c>
      <c r="M293" s="160">
        <f t="shared" si="58"/>
        <v>0</v>
      </c>
      <c r="N293" s="155"/>
      <c r="O293" s="178"/>
      <c r="P293" s="179"/>
      <c r="Q293" s="50"/>
    </row>
    <row r="294" spans="1:17" s="51" customFormat="1" ht="12.5">
      <c r="A294" s="228">
        <v>135</v>
      </c>
      <c r="B294" s="268" t="s">
        <v>15</v>
      </c>
      <c r="C294" s="255"/>
      <c r="D294" s="255"/>
      <c r="E294" s="215">
        <f>SUM(H294)</f>
        <v>168.79400000000001</v>
      </c>
      <c r="F294" s="268">
        <v>2015</v>
      </c>
      <c r="G294" s="268">
        <v>2015</v>
      </c>
      <c r="H294" s="55">
        <f>SUM(I294:M294)</f>
        <v>168.79400000000001</v>
      </c>
      <c r="I294" s="55"/>
      <c r="J294" s="55">
        <v>168.79400000000001</v>
      </c>
      <c r="K294" s="143"/>
      <c r="L294" s="143"/>
      <c r="M294" s="160"/>
      <c r="N294" s="155"/>
      <c r="O294" s="178"/>
      <c r="P294" s="179"/>
      <c r="Q294" s="50"/>
    </row>
    <row r="295" spans="1:17" s="51" customFormat="1" ht="80">
      <c r="A295" s="228">
        <v>136</v>
      </c>
      <c r="B295" s="268" t="s">
        <v>230</v>
      </c>
      <c r="C295" s="269" t="s">
        <v>211</v>
      </c>
      <c r="D295" s="270" t="s">
        <v>12</v>
      </c>
      <c r="E295" s="209">
        <f t="shared" ref="E295:E304" si="59">SUM(H295)</f>
        <v>135.44399999999999</v>
      </c>
      <c r="F295" s="268"/>
      <c r="G295" s="268"/>
      <c r="H295" s="143">
        <f t="shared" ref="H295:M295" si="60">SUM(H296)</f>
        <v>135.44399999999999</v>
      </c>
      <c r="I295" s="55">
        <f t="shared" si="60"/>
        <v>0</v>
      </c>
      <c r="J295" s="143">
        <f t="shared" si="60"/>
        <v>135.44399999999999</v>
      </c>
      <c r="K295" s="55">
        <f t="shared" si="60"/>
        <v>0</v>
      </c>
      <c r="L295" s="55">
        <f t="shared" si="60"/>
        <v>0</v>
      </c>
      <c r="M295" s="56">
        <f t="shared" si="60"/>
        <v>0</v>
      </c>
      <c r="N295" s="155"/>
      <c r="O295" s="178"/>
      <c r="P295" s="179"/>
      <c r="Q295" s="50"/>
    </row>
    <row r="296" spans="1:17" s="51" customFormat="1" ht="12.5">
      <c r="A296" s="228">
        <v>137</v>
      </c>
      <c r="B296" s="268" t="s">
        <v>15</v>
      </c>
      <c r="C296" s="269"/>
      <c r="D296" s="270"/>
      <c r="E296" s="209">
        <f t="shared" si="59"/>
        <v>135.44399999999999</v>
      </c>
      <c r="F296" s="268">
        <v>2015</v>
      </c>
      <c r="G296" s="268">
        <v>2015</v>
      </c>
      <c r="H296" s="143">
        <f t="shared" ref="H296:H304" si="61">SUM(I296:M296)</f>
        <v>135.44399999999999</v>
      </c>
      <c r="I296" s="55"/>
      <c r="J296" s="143">
        <v>135.44399999999999</v>
      </c>
      <c r="K296" s="143"/>
      <c r="L296" s="271"/>
      <c r="M296" s="267"/>
      <c r="N296" s="155"/>
      <c r="O296" s="178"/>
      <c r="P296" s="179"/>
      <c r="Q296" s="50"/>
    </row>
    <row r="297" spans="1:17" s="51" customFormat="1" ht="80" hidden="1">
      <c r="A297" s="228">
        <v>120</v>
      </c>
      <c r="B297" s="268" t="s">
        <v>212</v>
      </c>
      <c r="C297" s="269" t="s">
        <v>215</v>
      </c>
      <c r="D297" s="270" t="s">
        <v>12</v>
      </c>
      <c r="E297" s="215">
        <f t="shared" si="59"/>
        <v>0</v>
      </c>
      <c r="F297" s="268"/>
      <c r="G297" s="268"/>
      <c r="H297" s="55">
        <f t="shared" ref="H297:M297" si="62">SUM(H298)</f>
        <v>0</v>
      </c>
      <c r="I297" s="55">
        <f t="shared" si="62"/>
        <v>0</v>
      </c>
      <c r="J297" s="55">
        <f t="shared" si="62"/>
        <v>0</v>
      </c>
      <c r="K297" s="55">
        <f t="shared" si="62"/>
        <v>0</v>
      </c>
      <c r="L297" s="55">
        <f t="shared" si="62"/>
        <v>0</v>
      </c>
      <c r="M297" s="56">
        <f t="shared" si="62"/>
        <v>0</v>
      </c>
      <c r="N297" s="155"/>
      <c r="O297" s="178"/>
      <c r="P297" s="179"/>
      <c r="Q297" s="50"/>
    </row>
    <row r="298" spans="1:17" s="51" customFormat="1" ht="12.5" hidden="1">
      <c r="A298" s="228">
        <v>121</v>
      </c>
      <c r="B298" s="268" t="s">
        <v>15</v>
      </c>
      <c r="C298" s="255"/>
      <c r="D298" s="270"/>
      <c r="E298" s="215">
        <f t="shared" si="59"/>
        <v>0</v>
      </c>
      <c r="F298" s="268">
        <v>2015</v>
      </c>
      <c r="G298" s="268">
        <v>2015</v>
      </c>
      <c r="H298" s="55">
        <f t="shared" si="61"/>
        <v>0</v>
      </c>
      <c r="I298" s="55"/>
      <c r="J298" s="143">
        <v>0</v>
      </c>
      <c r="K298" s="143"/>
      <c r="L298" s="271"/>
      <c r="M298" s="267"/>
      <c r="N298" s="155"/>
      <c r="O298" s="178"/>
      <c r="P298" s="179"/>
      <c r="Q298" s="50"/>
    </row>
    <row r="299" spans="1:17" s="51" customFormat="1" ht="80">
      <c r="A299" s="228">
        <v>138</v>
      </c>
      <c r="B299" s="268" t="s">
        <v>214</v>
      </c>
      <c r="C299" s="269" t="s">
        <v>213</v>
      </c>
      <c r="D299" s="270" t="s">
        <v>12</v>
      </c>
      <c r="E299" s="209">
        <f t="shared" si="59"/>
        <v>420.08199999999999</v>
      </c>
      <c r="F299" s="268"/>
      <c r="G299" s="268"/>
      <c r="H299" s="143">
        <f t="shared" ref="H299:M299" si="63">SUM(H300)</f>
        <v>420.08199999999999</v>
      </c>
      <c r="I299" s="55">
        <f t="shared" si="63"/>
        <v>0</v>
      </c>
      <c r="J299" s="143">
        <f t="shared" si="63"/>
        <v>420.08199999999999</v>
      </c>
      <c r="K299" s="55">
        <f t="shared" si="63"/>
        <v>0</v>
      </c>
      <c r="L299" s="55">
        <f t="shared" si="63"/>
        <v>0</v>
      </c>
      <c r="M299" s="56">
        <f t="shared" si="63"/>
        <v>0</v>
      </c>
      <c r="N299" s="155"/>
      <c r="O299" s="178"/>
      <c r="P299" s="179"/>
      <c r="Q299" s="50"/>
    </row>
    <row r="300" spans="1:17" s="51" customFormat="1" ht="12.5">
      <c r="A300" s="228">
        <v>139</v>
      </c>
      <c r="B300" s="268" t="s">
        <v>15</v>
      </c>
      <c r="C300" s="255"/>
      <c r="D300" s="270"/>
      <c r="E300" s="209">
        <f t="shared" si="59"/>
        <v>420.08199999999999</v>
      </c>
      <c r="F300" s="268">
        <v>2015</v>
      </c>
      <c r="G300" s="268">
        <v>2015</v>
      </c>
      <c r="H300" s="143">
        <f t="shared" si="61"/>
        <v>420.08199999999999</v>
      </c>
      <c r="I300" s="55"/>
      <c r="J300" s="143">
        <v>420.08199999999999</v>
      </c>
      <c r="K300" s="143"/>
      <c r="L300" s="271"/>
      <c r="M300" s="267"/>
      <c r="N300" s="155"/>
      <c r="O300" s="178"/>
      <c r="P300" s="179"/>
      <c r="Q300" s="50"/>
    </row>
    <row r="301" spans="1:17" s="20" customFormat="1" ht="80" hidden="1">
      <c r="A301" s="228">
        <v>124</v>
      </c>
      <c r="B301" s="170" t="s">
        <v>216</v>
      </c>
      <c r="C301" s="272" t="s">
        <v>213</v>
      </c>
      <c r="D301" s="273"/>
      <c r="E301" s="171">
        <f t="shared" si="59"/>
        <v>0</v>
      </c>
      <c r="F301" s="170"/>
      <c r="G301" s="170"/>
      <c r="H301" s="150">
        <f t="shared" ref="H301:M301" si="64">SUM(H302)</f>
        <v>0</v>
      </c>
      <c r="I301" s="150">
        <f t="shared" si="64"/>
        <v>0</v>
      </c>
      <c r="J301" s="150">
        <f t="shared" si="64"/>
        <v>0</v>
      </c>
      <c r="K301" s="55">
        <f t="shared" si="64"/>
        <v>0</v>
      </c>
      <c r="L301" s="150">
        <f t="shared" si="64"/>
        <v>0</v>
      </c>
      <c r="M301" s="202">
        <f t="shared" si="64"/>
        <v>0</v>
      </c>
      <c r="N301" s="155"/>
      <c r="O301" s="43"/>
      <c r="P301" s="42"/>
      <c r="Q301" s="50"/>
    </row>
    <row r="302" spans="1:17" s="20" customFormat="1" ht="12.5" hidden="1">
      <c r="A302" s="228">
        <v>125</v>
      </c>
      <c r="B302" s="170" t="s">
        <v>15</v>
      </c>
      <c r="C302" s="274"/>
      <c r="D302" s="273"/>
      <c r="E302" s="171">
        <f t="shared" si="59"/>
        <v>0</v>
      </c>
      <c r="F302" s="170">
        <v>2015</v>
      </c>
      <c r="G302" s="170">
        <v>2017</v>
      </c>
      <c r="H302" s="150">
        <f t="shared" si="61"/>
        <v>0</v>
      </c>
      <c r="I302" s="150"/>
      <c r="J302" s="151">
        <v>0</v>
      </c>
      <c r="K302" s="143"/>
      <c r="L302" s="275">
        <v>0</v>
      </c>
      <c r="M302" s="276"/>
      <c r="N302" s="155"/>
      <c r="O302" s="43"/>
      <c r="P302" s="42"/>
      <c r="Q302" s="50"/>
    </row>
    <row r="303" spans="1:17" s="20" customFormat="1" ht="62.5" hidden="1">
      <c r="A303" s="228">
        <v>126</v>
      </c>
      <c r="B303" s="170" t="s">
        <v>217</v>
      </c>
      <c r="C303" s="274"/>
      <c r="D303" s="273"/>
      <c r="E303" s="171">
        <f t="shared" si="59"/>
        <v>0</v>
      </c>
      <c r="F303" s="170"/>
      <c r="G303" s="170"/>
      <c r="H303" s="150">
        <f t="shared" ref="H303:M303" si="65">SUM(H304)</f>
        <v>0</v>
      </c>
      <c r="I303" s="150">
        <f t="shared" si="65"/>
        <v>0</v>
      </c>
      <c r="J303" s="150">
        <f t="shared" si="65"/>
        <v>0</v>
      </c>
      <c r="K303" s="55">
        <f t="shared" si="65"/>
        <v>0</v>
      </c>
      <c r="L303" s="150">
        <f t="shared" si="65"/>
        <v>0</v>
      </c>
      <c r="M303" s="202">
        <f t="shared" si="65"/>
        <v>0</v>
      </c>
      <c r="N303" s="155"/>
      <c r="O303" s="43"/>
      <c r="P303" s="42"/>
      <c r="Q303" s="50"/>
    </row>
    <row r="304" spans="1:17" s="20" customFormat="1" ht="12.5" hidden="1">
      <c r="A304" s="228">
        <v>127</v>
      </c>
      <c r="B304" s="170" t="s">
        <v>15</v>
      </c>
      <c r="C304" s="274"/>
      <c r="D304" s="273"/>
      <c r="E304" s="171">
        <f t="shared" si="59"/>
        <v>0</v>
      </c>
      <c r="F304" s="170">
        <v>2015</v>
      </c>
      <c r="G304" s="170">
        <v>2015</v>
      </c>
      <c r="H304" s="150">
        <f t="shared" si="61"/>
        <v>0</v>
      </c>
      <c r="I304" s="150"/>
      <c r="J304" s="151">
        <v>0</v>
      </c>
      <c r="K304" s="143"/>
      <c r="L304" s="275"/>
      <c r="M304" s="276"/>
      <c r="N304" s="155"/>
      <c r="O304" s="43"/>
      <c r="P304" s="42"/>
      <c r="Q304" s="50"/>
    </row>
    <row r="305" spans="1:17" s="20" customFormat="1" ht="40.5" hidden="1" customHeight="1">
      <c r="A305" s="228">
        <v>128</v>
      </c>
      <c r="B305" s="153" t="s">
        <v>84</v>
      </c>
      <c r="C305" s="156" t="s">
        <v>148</v>
      </c>
      <c r="D305" s="122" t="s">
        <v>12</v>
      </c>
      <c r="E305" s="151">
        <f>SUM(H305)</f>
        <v>0</v>
      </c>
      <c r="F305" s="154">
        <v>2016</v>
      </c>
      <c r="G305" s="154">
        <v>2016</v>
      </c>
      <c r="H305" s="150">
        <f>SUM(I305:M305)</f>
        <v>0</v>
      </c>
      <c r="I305" s="151"/>
      <c r="J305" s="151"/>
      <c r="K305" s="143">
        <v>0</v>
      </c>
      <c r="L305" s="151"/>
      <c r="M305" s="152"/>
      <c r="N305" s="155"/>
      <c r="O305" s="43"/>
      <c r="P305" s="42"/>
      <c r="Q305" s="50"/>
    </row>
    <row r="306" spans="1:17" s="20" customFormat="1" ht="12.5" hidden="1">
      <c r="A306" s="228">
        <v>129</v>
      </c>
      <c r="B306" s="168" t="s">
        <v>15</v>
      </c>
      <c r="C306" s="169"/>
      <c r="D306" s="169"/>
      <c r="E306" s="151">
        <f>SUM(H306)</f>
        <v>0</v>
      </c>
      <c r="F306" s="168"/>
      <c r="G306" s="168"/>
      <c r="H306" s="150">
        <f>SUM(I306:M306)</f>
        <v>0</v>
      </c>
      <c r="I306" s="151"/>
      <c r="J306" s="151"/>
      <c r="K306" s="143">
        <v>0</v>
      </c>
      <c r="L306" s="151"/>
      <c r="M306" s="152"/>
      <c r="N306" s="155"/>
      <c r="O306" s="43"/>
      <c r="P306" s="42"/>
      <c r="Q306" s="50"/>
    </row>
    <row r="307" spans="1:17" s="20" customFormat="1" ht="70">
      <c r="A307" s="228">
        <v>140</v>
      </c>
      <c r="B307" s="277" t="s">
        <v>85</v>
      </c>
      <c r="C307" s="156" t="s">
        <v>149</v>
      </c>
      <c r="D307" s="122" t="s">
        <v>12</v>
      </c>
      <c r="E307" s="151">
        <f>SUM(H307)</f>
        <v>154.583</v>
      </c>
      <c r="F307" s="154">
        <v>2014</v>
      </c>
      <c r="G307" s="154">
        <v>2014</v>
      </c>
      <c r="H307" s="151">
        <f>SUM(I307:M307)</f>
        <v>154.583</v>
      </c>
      <c r="I307" s="151">
        <f>SUM(I308)</f>
        <v>154.583</v>
      </c>
      <c r="J307" s="151"/>
      <c r="K307" s="143"/>
      <c r="L307" s="151"/>
      <c r="M307" s="152"/>
      <c r="N307" s="161"/>
      <c r="O307" s="43"/>
      <c r="P307" s="42"/>
      <c r="Q307" s="50"/>
    </row>
    <row r="308" spans="1:17" s="20" customFormat="1" ht="12.5">
      <c r="A308" s="228">
        <v>141</v>
      </c>
      <c r="B308" s="168" t="s">
        <v>15</v>
      </c>
      <c r="C308" s="169"/>
      <c r="D308" s="169"/>
      <c r="E308" s="151">
        <f>SUM(H308)</f>
        <v>154.583</v>
      </c>
      <c r="F308" s="168"/>
      <c r="G308" s="168"/>
      <c r="H308" s="151">
        <f>SUM(I308:M308)</f>
        <v>154.583</v>
      </c>
      <c r="I308" s="151">
        <v>154.583</v>
      </c>
      <c r="J308" s="151"/>
      <c r="K308" s="143"/>
      <c r="L308" s="151"/>
      <c r="M308" s="152"/>
      <c r="N308" s="155"/>
      <c r="O308" s="43"/>
      <c r="P308" s="42"/>
      <c r="Q308" s="50"/>
    </row>
    <row r="309" spans="1:17" s="20" customFormat="1" ht="80" hidden="1">
      <c r="A309" s="228">
        <v>210</v>
      </c>
      <c r="B309" s="153" t="s">
        <v>86</v>
      </c>
      <c r="C309" s="156" t="s">
        <v>148</v>
      </c>
      <c r="D309" s="122" t="s">
        <v>12</v>
      </c>
      <c r="E309" s="208">
        <v>25</v>
      </c>
      <c r="F309" s="154">
        <v>2017</v>
      </c>
      <c r="G309" s="154">
        <v>2017</v>
      </c>
      <c r="H309" s="171">
        <v>25</v>
      </c>
      <c r="I309" s="181"/>
      <c r="J309" s="181"/>
      <c r="K309" s="143"/>
      <c r="L309" s="151">
        <v>0</v>
      </c>
      <c r="M309" s="152"/>
      <c r="N309" s="161"/>
      <c r="O309" s="43"/>
      <c r="P309" s="42"/>
      <c r="Q309" s="50"/>
    </row>
    <row r="310" spans="1:17" s="20" customFormat="1" ht="12.5" hidden="1">
      <c r="A310" s="228">
        <v>211</v>
      </c>
      <c r="B310" s="168" t="s">
        <v>15</v>
      </c>
      <c r="C310" s="169"/>
      <c r="D310" s="169"/>
      <c r="E310" s="208">
        <v>25</v>
      </c>
      <c r="F310" s="168"/>
      <c r="G310" s="168"/>
      <c r="H310" s="150">
        <v>25</v>
      </c>
      <c r="I310" s="151"/>
      <c r="J310" s="151"/>
      <c r="K310" s="143"/>
      <c r="L310" s="151">
        <v>0</v>
      </c>
      <c r="M310" s="152"/>
      <c r="N310" s="155"/>
      <c r="O310" s="43"/>
      <c r="P310" s="42"/>
      <c r="Q310" s="50"/>
    </row>
    <row r="311" spans="1:17" s="20" customFormat="1" ht="80" hidden="1">
      <c r="A311" s="228">
        <v>212</v>
      </c>
      <c r="B311" s="153" t="s">
        <v>87</v>
      </c>
      <c r="C311" s="156" t="s">
        <v>151</v>
      </c>
      <c r="D311" s="122" t="s">
        <v>12</v>
      </c>
      <c r="E311" s="151">
        <v>165</v>
      </c>
      <c r="F311" s="154">
        <v>2017</v>
      </c>
      <c r="G311" s="154">
        <v>2017</v>
      </c>
      <c r="H311" s="150">
        <v>165</v>
      </c>
      <c r="I311" s="151"/>
      <c r="J311" s="151"/>
      <c r="K311" s="143"/>
      <c r="L311" s="151">
        <v>0</v>
      </c>
      <c r="M311" s="152"/>
      <c r="N311" s="161"/>
      <c r="O311" s="43"/>
      <c r="P311" s="42"/>
      <c r="Q311" s="50"/>
    </row>
    <row r="312" spans="1:17" s="20" customFormat="1" ht="12.5" hidden="1">
      <c r="A312" s="228">
        <v>213</v>
      </c>
      <c r="B312" s="168" t="s">
        <v>15</v>
      </c>
      <c r="C312" s="169"/>
      <c r="D312" s="169"/>
      <c r="E312" s="151">
        <v>165</v>
      </c>
      <c r="F312" s="168"/>
      <c r="G312" s="168"/>
      <c r="H312" s="150">
        <v>165</v>
      </c>
      <c r="I312" s="151"/>
      <c r="J312" s="151"/>
      <c r="K312" s="143"/>
      <c r="L312" s="151">
        <v>0</v>
      </c>
      <c r="M312" s="152"/>
      <c r="N312" s="155"/>
      <c r="O312" s="43"/>
      <c r="P312" s="42"/>
      <c r="Q312" s="50"/>
    </row>
    <row r="313" spans="1:17" s="20" customFormat="1" ht="80" hidden="1">
      <c r="A313" s="228">
        <v>214</v>
      </c>
      <c r="B313" s="153" t="s">
        <v>88</v>
      </c>
      <c r="C313" s="156" t="s">
        <v>151</v>
      </c>
      <c r="D313" s="122" t="s">
        <v>12</v>
      </c>
      <c r="E313" s="151">
        <f>SUM(H313)</f>
        <v>0</v>
      </c>
      <c r="F313" s="154">
        <v>2016</v>
      </c>
      <c r="G313" s="154">
        <v>2016</v>
      </c>
      <c r="H313" s="150">
        <v>0</v>
      </c>
      <c r="I313" s="151"/>
      <c r="J313" s="151"/>
      <c r="K313" s="143">
        <v>0</v>
      </c>
      <c r="L313" s="151"/>
      <c r="M313" s="152"/>
      <c r="N313" s="161"/>
      <c r="O313" s="43"/>
      <c r="P313" s="42"/>
      <c r="Q313" s="50"/>
    </row>
    <row r="314" spans="1:17" s="20" customFormat="1" ht="12.5" hidden="1">
      <c r="A314" s="228">
        <v>215</v>
      </c>
      <c r="B314" s="168" t="s">
        <v>15</v>
      </c>
      <c r="C314" s="169"/>
      <c r="D314" s="169"/>
      <c r="E314" s="151">
        <f>SUM(H314)</f>
        <v>0</v>
      </c>
      <c r="F314" s="168"/>
      <c r="G314" s="168"/>
      <c r="H314" s="150">
        <v>0</v>
      </c>
      <c r="I314" s="151"/>
      <c r="J314" s="151"/>
      <c r="K314" s="143">
        <v>0</v>
      </c>
      <c r="L314" s="151"/>
      <c r="M314" s="152"/>
      <c r="N314" s="155"/>
      <c r="O314" s="43"/>
      <c r="P314" s="42"/>
      <c r="Q314" s="50"/>
    </row>
    <row r="315" spans="1:17" s="20" customFormat="1" ht="80" hidden="1">
      <c r="A315" s="228">
        <v>216</v>
      </c>
      <c r="B315" s="277" t="s">
        <v>89</v>
      </c>
      <c r="C315" s="156" t="s">
        <v>152</v>
      </c>
      <c r="D315" s="122" t="s">
        <v>12</v>
      </c>
      <c r="E315" s="151">
        <v>0</v>
      </c>
      <c r="F315" s="154">
        <v>2015</v>
      </c>
      <c r="G315" s="154">
        <v>2015</v>
      </c>
      <c r="H315" s="150">
        <v>0</v>
      </c>
      <c r="I315" s="151"/>
      <c r="J315" s="151">
        <v>0</v>
      </c>
      <c r="K315" s="143"/>
      <c r="L315" s="151"/>
      <c r="M315" s="152"/>
      <c r="N315" s="161"/>
      <c r="O315" s="43"/>
      <c r="P315" s="42"/>
      <c r="Q315" s="50"/>
    </row>
    <row r="316" spans="1:17" s="20" customFormat="1" ht="12.5" hidden="1">
      <c r="A316" s="228">
        <v>217</v>
      </c>
      <c r="B316" s="168" t="s">
        <v>15</v>
      </c>
      <c r="C316" s="169"/>
      <c r="D316" s="169"/>
      <c r="E316" s="151">
        <v>0</v>
      </c>
      <c r="F316" s="168"/>
      <c r="G316" s="168"/>
      <c r="H316" s="150">
        <v>0</v>
      </c>
      <c r="I316" s="151"/>
      <c r="J316" s="151">
        <v>0</v>
      </c>
      <c r="K316" s="143"/>
      <c r="L316" s="151"/>
      <c r="M316" s="152"/>
      <c r="N316" s="155"/>
      <c r="O316" s="43"/>
      <c r="P316" s="42"/>
      <c r="Q316" s="50"/>
    </row>
    <row r="317" spans="1:17" s="20" customFormat="1" ht="80" hidden="1">
      <c r="A317" s="228">
        <v>256</v>
      </c>
      <c r="B317" s="170" t="s">
        <v>90</v>
      </c>
      <c r="C317" s="156" t="s">
        <v>153</v>
      </c>
      <c r="D317" s="122" t="s">
        <v>12</v>
      </c>
      <c r="E317" s="151">
        <f>SUM(H317)</f>
        <v>0</v>
      </c>
      <c r="F317" s="154">
        <v>2016</v>
      </c>
      <c r="G317" s="154">
        <v>2016</v>
      </c>
      <c r="H317" s="150">
        <f>SUM(I317:M317)</f>
        <v>0</v>
      </c>
      <c r="I317" s="151"/>
      <c r="J317" s="151"/>
      <c r="K317" s="143">
        <v>0</v>
      </c>
      <c r="L317" s="151"/>
      <c r="M317" s="152"/>
      <c r="N317" s="161"/>
      <c r="O317" s="43"/>
      <c r="P317" s="42"/>
      <c r="Q317" s="50"/>
    </row>
    <row r="318" spans="1:17" s="20" customFormat="1" ht="12.5" hidden="1">
      <c r="A318" s="228">
        <v>257</v>
      </c>
      <c r="B318" s="168" t="s">
        <v>15</v>
      </c>
      <c r="C318" s="169"/>
      <c r="D318" s="169"/>
      <c r="E318" s="151">
        <f>SUM(H318)</f>
        <v>0</v>
      </c>
      <c r="F318" s="168"/>
      <c r="G318" s="168"/>
      <c r="H318" s="150">
        <f>SUM(I318:M318)</f>
        <v>0</v>
      </c>
      <c r="I318" s="151"/>
      <c r="J318" s="151"/>
      <c r="K318" s="143">
        <v>0</v>
      </c>
      <c r="L318" s="151"/>
      <c r="M318" s="152"/>
      <c r="N318" s="155"/>
      <c r="O318" s="43"/>
      <c r="P318" s="42"/>
      <c r="Q318" s="50"/>
    </row>
    <row r="319" spans="1:17" s="20" customFormat="1" ht="80" hidden="1">
      <c r="A319" s="228">
        <v>218</v>
      </c>
      <c r="B319" s="170" t="s">
        <v>91</v>
      </c>
      <c r="C319" s="156" t="s">
        <v>153</v>
      </c>
      <c r="D319" s="122" t="s">
        <v>12</v>
      </c>
      <c r="E319" s="151">
        <v>120</v>
      </c>
      <c r="F319" s="154">
        <v>2017</v>
      </c>
      <c r="G319" s="154">
        <v>2017</v>
      </c>
      <c r="H319" s="150">
        <v>120</v>
      </c>
      <c r="I319" s="151"/>
      <c r="J319" s="151"/>
      <c r="K319" s="143"/>
      <c r="L319" s="151">
        <v>0</v>
      </c>
      <c r="M319" s="152"/>
      <c r="N319" s="161"/>
      <c r="O319" s="43"/>
      <c r="P319" s="42"/>
      <c r="Q319" s="50"/>
    </row>
    <row r="320" spans="1:17" s="20" customFormat="1" ht="12.5" hidden="1">
      <c r="A320" s="228">
        <v>219</v>
      </c>
      <c r="B320" s="168" t="s">
        <v>15</v>
      </c>
      <c r="C320" s="169"/>
      <c r="D320" s="169"/>
      <c r="E320" s="151">
        <v>120</v>
      </c>
      <c r="F320" s="168"/>
      <c r="G320" s="168"/>
      <c r="H320" s="150">
        <v>120</v>
      </c>
      <c r="I320" s="151"/>
      <c r="J320" s="151"/>
      <c r="K320" s="143"/>
      <c r="L320" s="151">
        <v>0</v>
      </c>
      <c r="M320" s="152"/>
      <c r="N320" s="155"/>
      <c r="O320" s="43"/>
      <c r="P320" s="42"/>
      <c r="Q320" s="50"/>
    </row>
    <row r="321" spans="1:17" s="20" customFormat="1" ht="80" hidden="1">
      <c r="A321" s="228">
        <v>220</v>
      </c>
      <c r="B321" s="170" t="s">
        <v>92</v>
      </c>
      <c r="C321" s="156" t="s">
        <v>154</v>
      </c>
      <c r="D321" s="122" t="s">
        <v>12</v>
      </c>
      <c r="E321" s="151">
        <f>SUM(H321)</f>
        <v>0</v>
      </c>
      <c r="F321" s="154">
        <v>2015</v>
      </c>
      <c r="G321" s="154">
        <v>2015</v>
      </c>
      <c r="H321" s="150">
        <f>SUM(I321:M321)</f>
        <v>0</v>
      </c>
      <c r="I321" s="151"/>
      <c r="J321" s="151">
        <f>SUM(H322)</f>
        <v>0</v>
      </c>
      <c r="K321" s="143"/>
      <c r="L321" s="151"/>
      <c r="M321" s="152"/>
      <c r="N321" s="161"/>
      <c r="O321" s="43"/>
      <c r="P321" s="42"/>
      <c r="Q321" s="50"/>
    </row>
    <row r="322" spans="1:17" s="20" customFormat="1" ht="12.5" hidden="1">
      <c r="A322" s="228">
        <v>221</v>
      </c>
      <c r="B322" s="168" t="s">
        <v>15</v>
      </c>
      <c r="C322" s="169"/>
      <c r="D322" s="169"/>
      <c r="E322" s="151">
        <f>SUM(H322)</f>
        <v>0</v>
      </c>
      <c r="F322" s="168"/>
      <c r="G322" s="168"/>
      <c r="H322" s="150">
        <f>SUM(I322:M322)</f>
        <v>0</v>
      </c>
      <c r="I322" s="151"/>
      <c r="J322" s="151">
        <v>0</v>
      </c>
      <c r="K322" s="143"/>
      <c r="L322" s="151"/>
      <c r="M322" s="152"/>
      <c r="N322" s="155"/>
      <c r="O322" s="43"/>
      <c r="P322" s="42"/>
      <c r="Q322" s="50"/>
    </row>
    <row r="323" spans="1:17" s="20" customFormat="1" ht="90" hidden="1">
      <c r="A323" s="228">
        <v>262</v>
      </c>
      <c r="B323" s="170" t="s">
        <v>93</v>
      </c>
      <c r="C323" s="156" t="s">
        <v>155</v>
      </c>
      <c r="D323" s="122" t="s">
        <v>12</v>
      </c>
      <c r="E323" s="151">
        <v>1200</v>
      </c>
      <c r="F323" s="154">
        <v>2017</v>
      </c>
      <c r="G323" s="154">
        <v>2017</v>
      </c>
      <c r="H323" s="150">
        <v>1200</v>
      </c>
      <c r="I323" s="151"/>
      <c r="J323" s="151"/>
      <c r="K323" s="143"/>
      <c r="L323" s="151">
        <v>0</v>
      </c>
      <c r="M323" s="152"/>
      <c r="N323" s="161"/>
      <c r="O323" s="43"/>
      <c r="P323" s="42"/>
      <c r="Q323" s="50"/>
    </row>
    <row r="324" spans="1:17" s="20" customFormat="1" ht="12.5" hidden="1">
      <c r="A324" s="228">
        <v>263</v>
      </c>
      <c r="B324" s="168" t="s">
        <v>15</v>
      </c>
      <c r="C324" s="169"/>
      <c r="D324" s="169"/>
      <c r="E324" s="151">
        <v>1200</v>
      </c>
      <c r="F324" s="168"/>
      <c r="G324" s="168"/>
      <c r="H324" s="150">
        <v>1200</v>
      </c>
      <c r="I324" s="151"/>
      <c r="J324" s="151"/>
      <c r="K324" s="143"/>
      <c r="L324" s="151">
        <v>0</v>
      </c>
      <c r="M324" s="152"/>
      <c r="N324" s="155"/>
      <c r="O324" s="43"/>
      <c r="P324" s="42"/>
      <c r="Q324" s="50"/>
    </row>
    <row r="325" spans="1:17" s="20" customFormat="1" ht="80" hidden="1">
      <c r="A325" s="228">
        <v>222</v>
      </c>
      <c r="B325" s="170" t="s">
        <v>94</v>
      </c>
      <c r="C325" s="156" t="s">
        <v>156</v>
      </c>
      <c r="D325" s="122" t="s">
        <v>12</v>
      </c>
      <c r="E325" s="151">
        <v>1500</v>
      </c>
      <c r="F325" s="154">
        <v>2018</v>
      </c>
      <c r="G325" s="154">
        <v>2018</v>
      </c>
      <c r="H325" s="150">
        <v>1500</v>
      </c>
      <c r="I325" s="151"/>
      <c r="J325" s="151"/>
      <c r="K325" s="143"/>
      <c r="L325" s="151"/>
      <c r="M325" s="152">
        <v>0</v>
      </c>
      <c r="N325" s="161"/>
      <c r="O325" s="43"/>
      <c r="P325" s="42"/>
      <c r="Q325" s="50"/>
    </row>
    <row r="326" spans="1:17" s="20" customFormat="1" ht="12.5" hidden="1">
      <c r="A326" s="228">
        <v>223</v>
      </c>
      <c r="B326" s="168" t="s">
        <v>15</v>
      </c>
      <c r="C326" s="169"/>
      <c r="D326" s="169"/>
      <c r="E326" s="151">
        <v>1500</v>
      </c>
      <c r="F326" s="168"/>
      <c r="G326" s="168"/>
      <c r="H326" s="150">
        <v>1500</v>
      </c>
      <c r="I326" s="151"/>
      <c r="J326" s="151"/>
      <c r="K326" s="143"/>
      <c r="L326" s="151"/>
      <c r="M326" s="152">
        <v>0</v>
      </c>
      <c r="N326" s="155"/>
      <c r="O326" s="43"/>
      <c r="P326" s="42"/>
      <c r="Q326" s="50"/>
    </row>
    <row r="327" spans="1:17" s="20" customFormat="1" ht="80" hidden="1">
      <c r="A327" s="228">
        <v>224</v>
      </c>
      <c r="B327" s="170" t="s">
        <v>95</v>
      </c>
      <c r="C327" s="156" t="s">
        <v>157</v>
      </c>
      <c r="D327" s="122" t="s">
        <v>12</v>
      </c>
      <c r="E327" s="151" t="s">
        <v>96</v>
      </c>
      <c r="F327" s="154">
        <v>2014</v>
      </c>
      <c r="G327" s="154">
        <v>2014</v>
      </c>
      <c r="H327" s="150" t="s">
        <v>96</v>
      </c>
      <c r="I327" s="151" t="s">
        <v>96</v>
      </c>
      <c r="J327" s="151"/>
      <c r="K327" s="143"/>
      <c r="L327" s="151"/>
      <c r="M327" s="152"/>
      <c r="N327" s="161"/>
      <c r="O327" s="43"/>
      <c r="P327" s="42"/>
      <c r="Q327" s="50"/>
    </row>
    <row r="328" spans="1:17" s="20" customFormat="1" ht="12.5" hidden="1">
      <c r="A328" s="228">
        <v>225</v>
      </c>
      <c r="B328" s="168" t="s">
        <v>15</v>
      </c>
      <c r="C328" s="169"/>
      <c r="D328" s="169"/>
      <c r="E328" s="151" t="s">
        <v>96</v>
      </c>
      <c r="F328" s="168"/>
      <c r="G328" s="168"/>
      <c r="H328" s="150" t="s">
        <v>96</v>
      </c>
      <c r="I328" s="151" t="s">
        <v>96</v>
      </c>
      <c r="J328" s="151"/>
      <c r="K328" s="143"/>
      <c r="L328" s="151"/>
      <c r="M328" s="152"/>
      <c r="N328" s="155"/>
      <c r="O328" s="43"/>
      <c r="P328" s="42"/>
      <c r="Q328" s="50"/>
    </row>
    <row r="329" spans="1:17" s="20" customFormat="1" ht="80" hidden="1">
      <c r="A329" s="228">
        <v>268</v>
      </c>
      <c r="B329" s="170" t="s">
        <v>97</v>
      </c>
      <c r="C329" s="156" t="s">
        <v>158</v>
      </c>
      <c r="D329" s="122" t="s">
        <v>12</v>
      </c>
      <c r="E329" s="151">
        <v>2176</v>
      </c>
      <c r="F329" s="154">
        <v>2017</v>
      </c>
      <c r="G329" s="154">
        <v>2017</v>
      </c>
      <c r="H329" s="150">
        <v>2176</v>
      </c>
      <c r="I329" s="151"/>
      <c r="J329" s="151"/>
      <c r="K329" s="143"/>
      <c r="L329" s="151">
        <v>0</v>
      </c>
      <c r="M329" s="152"/>
      <c r="N329" s="161"/>
      <c r="O329" s="43"/>
      <c r="P329" s="42"/>
      <c r="Q329" s="50"/>
    </row>
    <row r="330" spans="1:17" s="20" customFormat="1" ht="12.5" hidden="1">
      <c r="A330" s="228">
        <v>269</v>
      </c>
      <c r="B330" s="168" t="s">
        <v>15</v>
      </c>
      <c r="C330" s="169"/>
      <c r="D330" s="169"/>
      <c r="E330" s="151">
        <v>2176</v>
      </c>
      <c r="F330" s="168"/>
      <c r="G330" s="168"/>
      <c r="H330" s="150">
        <v>2176</v>
      </c>
      <c r="I330" s="151"/>
      <c r="J330" s="151"/>
      <c r="K330" s="143"/>
      <c r="L330" s="151">
        <v>0</v>
      </c>
      <c r="M330" s="152"/>
      <c r="N330" s="155"/>
      <c r="O330" s="43"/>
      <c r="P330" s="42"/>
      <c r="Q330" s="50"/>
    </row>
    <row r="331" spans="1:17" s="20" customFormat="1" ht="80" hidden="1">
      <c r="A331" s="228">
        <v>226</v>
      </c>
      <c r="B331" s="170" t="s">
        <v>98</v>
      </c>
      <c r="C331" s="156" t="s">
        <v>150</v>
      </c>
      <c r="D331" s="122" t="s">
        <v>12</v>
      </c>
      <c r="E331" s="151">
        <v>890</v>
      </c>
      <c r="F331" s="154">
        <v>2018</v>
      </c>
      <c r="G331" s="154">
        <v>2018</v>
      </c>
      <c r="H331" s="150">
        <v>890</v>
      </c>
      <c r="I331" s="151"/>
      <c r="J331" s="151"/>
      <c r="K331" s="143"/>
      <c r="L331" s="151"/>
      <c r="M331" s="152">
        <v>0</v>
      </c>
      <c r="N331" s="161"/>
      <c r="O331" s="43"/>
      <c r="P331" s="42"/>
      <c r="Q331" s="50"/>
    </row>
    <row r="332" spans="1:17" s="20" customFormat="1" ht="12.5" hidden="1">
      <c r="A332" s="228">
        <v>227</v>
      </c>
      <c r="B332" s="168" t="s">
        <v>15</v>
      </c>
      <c r="C332" s="169"/>
      <c r="D332" s="169"/>
      <c r="E332" s="151">
        <v>890</v>
      </c>
      <c r="F332" s="168"/>
      <c r="G332" s="168"/>
      <c r="H332" s="150">
        <v>890</v>
      </c>
      <c r="I332" s="151"/>
      <c r="J332" s="151"/>
      <c r="K332" s="143"/>
      <c r="L332" s="151"/>
      <c r="M332" s="152">
        <v>0</v>
      </c>
      <c r="N332" s="155"/>
      <c r="O332" s="43"/>
      <c r="P332" s="42"/>
      <c r="Q332" s="50"/>
    </row>
    <row r="333" spans="1:17" s="51" customFormat="1" ht="58.5" customHeight="1">
      <c r="A333" s="253">
        <v>142</v>
      </c>
      <c r="B333" s="238" t="s">
        <v>218</v>
      </c>
      <c r="C333" s="146" t="s">
        <v>150</v>
      </c>
      <c r="D333" s="164" t="s">
        <v>12</v>
      </c>
      <c r="E333" s="143">
        <f>SUM(H333)</f>
        <v>1078.05</v>
      </c>
      <c r="F333" s="235"/>
      <c r="G333" s="235"/>
      <c r="H333" s="143">
        <f t="shared" ref="H333:M333" si="66">SUM(H334)</f>
        <v>1078.05</v>
      </c>
      <c r="I333" s="55">
        <f t="shared" si="66"/>
        <v>0</v>
      </c>
      <c r="J333" s="143">
        <f t="shared" si="66"/>
        <v>1078.05</v>
      </c>
      <c r="K333" s="55">
        <f t="shared" si="66"/>
        <v>0</v>
      </c>
      <c r="L333" s="55">
        <f t="shared" si="66"/>
        <v>0</v>
      </c>
      <c r="M333" s="56">
        <f t="shared" si="66"/>
        <v>0</v>
      </c>
      <c r="N333" s="161"/>
      <c r="O333" s="178"/>
      <c r="P333" s="179"/>
      <c r="Q333" s="50"/>
    </row>
    <row r="334" spans="1:17" s="51" customFormat="1" ht="12.5">
      <c r="A334" s="253">
        <v>143</v>
      </c>
      <c r="B334" s="163" t="s">
        <v>15</v>
      </c>
      <c r="C334" s="146"/>
      <c r="D334" s="164"/>
      <c r="E334" s="143">
        <f>SUM(H334)</f>
        <v>1078.05</v>
      </c>
      <c r="F334" s="235">
        <v>2015</v>
      </c>
      <c r="G334" s="235">
        <v>2015</v>
      </c>
      <c r="H334" s="143">
        <f>SUM(I334:M334)</f>
        <v>1078.05</v>
      </c>
      <c r="I334" s="143"/>
      <c r="J334" s="143">
        <v>1078.05</v>
      </c>
      <c r="K334" s="143"/>
      <c r="L334" s="143"/>
      <c r="M334" s="160"/>
      <c r="N334" s="278"/>
      <c r="O334" s="178"/>
      <c r="P334" s="179"/>
      <c r="Q334" s="50"/>
    </row>
    <row r="335" spans="1:17" s="51" customFormat="1" ht="80">
      <c r="A335" s="253">
        <v>144</v>
      </c>
      <c r="B335" s="238" t="s">
        <v>247</v>
      </c>
      <c r="C335" s="146" t="s">
        <v>150</v>
      </c>
      <c r="D335" s="230" t="s">
        <v>12</v>
      </c>
      <c r="E335" s="143">
        <v>77</v>
      </c>
      <c r="F335" s="235">
        <v>2018</v>
      </c>
      <c r="G335" s="235">
        <v>2018</v>
      </c>
      <c r="H335" s="55"/>
      <c r="I335" s="143"/>
      <c r="J335" s="147"/>
      <c r="K335" s="143"/>
      <c r="L335" s="143"/>
      <c r="M335" s="160">
        <v>77.036000000000001</v>
      </c>
      <c r="N335" s="278"/>
      <c r="O335" s="178"/>
      <c r="P335" s="179"/>
      <c r="Q335" s="50"/>
    </row>
    <row r="336" spans="1:17" s="51" customFormat="1" ht="12.5">
      <c r="A336" s="253">
        <v>145</v>
      </c>
      <c r="B336" s="163" t="s">
        <v>15</v>
      </c>
      <c r="C336" s="164"/>
      <c r="D336" s="164"/>
      <c r="E336" s="143">
        <v>77</v>
      </c>
      <c r="F336" s="235"/>
      <c r="G336" s="235"/>
      <c r="H336" s="55"/>
      <c r="I336" s="143"/>
      <c r="J336" s="147"/>
      <c r="K336" s="143"/>
      <c r="L336" s="143"/>
      <c r="M336" s="160">
        <v>77.036000000000001</v>
      </c>
      <c r="N336" s="278"/>
      <c r="O336" s="178"/>
      <c r="P336" s="179"/>
      <c r="Q336" s="50"/>
    </row>
    <row r="337" spans="1:17" s="51" customFormat="1" ht="100">
      <c r="A337" s="253">
        <v>146</v>
      </c>
      <c r="B337" s="238" t="s">
        <v>248</v>
      </c>
      <c r="C337" s="146" t="s">
        <v>148</v>
      </c>
      <c r="D337" s="230" t="s">
        <v>12</v>
      </c>
      <c r="E337" s="143">
        <v>16.5</v>
      </c>
      <c r="F337" s="235">
        <v>2018</v>
      </c>
      <c r="G337" s="235">
        <v>2018</v>
      </c>
      <c r="H337" s="55"/>
      <c r="I337" s="143"/>
      <c r="J337" s="147"/>
      <c r="K337" s="143"/>
      <c r="L337" s="143"/>
      <c r="M337" s="160">
        <v>16.492000000000001</v>
      </c>
      <c r="N337" s="278"/>
      <c r="O337" s="178"/>
      <c r="P337" s="179"/>
      <c r="Q337" s="50"/>
    </row>
    <row r="338" spans="1:17" s="51" customFormat="1" ht="12.5">
      <c r="A338" s="253">
        <v>147</v>
      </c>
      <c r="B338" s="163" t="s">
        <v>15</v>
      </c>
      <c r="C338" s="164"/>
      <c r="D338" s="164"/>
      <c r="E338" s="143">
        <v>16.5</v>
      </c>
      <c r="F338" s="235"/>
      <c r="G338" s="235"/>
      <c r="H338" s="55"/>
      <c r="I338" s="143"/>
      <c r="J338" s="147"/>
      <c r="K338" s="143"/>
      <c r="L338" s="143"/>
      <c r="M338" s="160">
        <v>16.492000000000001</v>
      </c>
      <c r="N338" s="278"/>
      <c r="O338" s="178"/>
      <c r="P338" s="179"/>
      <c r="Q338" s="50"/>
    </row>
    <row r="339" spans="1:17" s="51" customFormat="1" ht="80">
      <c r="A339" s="253">
        <v>148</v>
      </c>
      <c r="B339" s="238" t="s">
        <v>249</v>
      </c>
      <c r="C339" s="146" t="s">
        <v>150</v>
      </c>
      <c r="D339" s="230" t="s">
        <v>12</v>
      </c>
      <c r="E339" s="143">
        <v>16.5</v>
      </c>
      <c r="F339" s="235">
        <v>2018</v>
      </c>
      <c r="G339" s="235">
        <v>2018</v>
      </c>
      <c r="H339" s="55"/>
      <c r="I339" s="143"/>
      <c r="J339" s="147"/>
      <c r="K339" s="143"/>
      <c r="L339" s="143"/>
      <c r="M339" s="160">
        <v>16.492999999999999</v>
      </c>
      <c r="N339" s="278"/>
      <c r="O339" s="178"/>
      <c r="P339" s="179"/>
      <c r="Q339" s="50"/>
    </row>
    <row r="340" spans="1:17" s="51" customFormat="1" ht="12.5">
      <c r="A340" s="253">
        <v>149</v>
      </c>
      <c r="B340" s="163" t="s">
        <v>15</v>
      </c>
      <c r="C340" s="164"/>
      <c r="D340" s="164"/>
      <c r="E340" s="143">
        <v>16.5</v>
      </c>
      <c r="F340" s="235"/>
      <c r="G340" s="235"/>
      <c r="H340" s="55"/>
      <c r="I340" s="143"/>
      <c r="J340" s="147"/>
      <c r="K340" s="143"/>
      <c r="L340" s="143"/>
      <c r="M340" s="160">
        <v>16.492999999999999</v>
      </c>
      <c r="N340" s="278"/>
      <c r="O340" s="178"/>
      <c r="P340" s="179"/>
      <c r="Q340" s="50"/>
    </row>
    <row r="341" spans="1:17" s="51" customFormat="1" ht="80">
      <c r="A341" s="253">
        <v>150</v>
      </c>
      <c r="B341" s="238" t="s">
        <v>250</v>
      </c>
      <c r="C341" s="146" t="s">
        <v>151</v>
      </c>
      <c r="D341" s="230" t="s">
        <v>12</v>
      </c>
      <c r="E341" s="143">
        <v>102.5</v>
      </c>
      <c r="F341" s="235">
        <v>2018</v>
      </c>
      <c r="G341" s="235">
        <v>2018</v>
      </c>
      <c r="H341" s="55"/>
      <c r="I341" s="143"/>
      <c r="J341" s="147"/>
      <c r="K341" s="143"/>
      <c r="L341" s="143"/>
      <c r="M341" s="160">
        <v>102.527</v>
      </c>
      <c r="N341" s="278"/>
      <c r="O341" s="178"/>
      <c r="P341" s="179"/>
      <c r="Q341" s="50"/>
    </row>
    <row r="342" spans="1:17" s="51" customFormat="1" ht="12.5">
      <c r="A342" s="253">
        <v>151</v>
      </c>
      <c r="B342" s="163" t="s">
        <v>15</v>
      </c>
      <c r="C342" s="164"/>
      <c r="D342" s="164"/>
      <c r="E342" s="143">
        <v>102.5</v>
      </c>
      <c r="F342" s="235"/>
      <c r="G342" s="235"/>
      <c r="H342" s="55"/>
      <c r="I342" s="143"/>
      <c r="J342" s="147"/>
      <c r="K342" s="143"/>
      <c r="L342" s="143"/>
      <c r="M342" s="160">
        <v>102.527</v>
      </c>
      <c r="N342" s="278"/>
      <c r="O342" s="178"/>
      <c r="P342" s="179"/>
      <c r="Q342" s="50"/>
    </row>
    <row r="343" spans="1:17" s="51" customFormat="1" ht="87.5">
      <c r="A343" s="253">
        <v>152</v>
      </c>
      <c r="B343" s="238" t="s">
        <v>251</v>
      </c>
      <c r="C343" s="146" t="s">
        <v>148</v>
      </c>
      <c r="D343" s="230" t="s">
        <v>12</v>
      </c>
      <c r="E343" s="143">
        <v>64.900000000000006</v>
      </c>
      <c r="F343" s="235">
        <v>2018</v>
      </c>
      <c r="G343" s="235">
        <v>2018</v>
      </c>
      <c r="H343" s="55"/>
      <c r="I343" s="143"/>
      <c r="J343" s="147"/>
      <c r="K343" s="143"/>
      <c r="L343" s="143"/>
      <c r="M343" s="160">
        <v>64.88</v>
      </c>
      <c r="N343" s="278"/>
      <c r="O343" s="178"/>
      <c r="P343" s="179"/>
      <c r="Q343" s="50"/>
    </row>
    <row r="344" spans="1:17" s="51" customFormat="1" ht="12.5">
      <c r="A344" s="253">
        <v>153</v>
      </c>
      <c r="B344" s="163" t="s">
        <v>15</v>
      </c>
      <c r="C344" s="164"/>
      <c r="D344" s="164"/>
      <c r="E344" s="143">
        <v>64.900000000000006</v>
      </c>
      <c r="F344" s="235"/>
      <c r="G344" s="235"/>
      <c r="H344" s="55"/>
      <c r="I344" s="143"/>
      <c r="J344" s="147"/>
      <c r="K344" s="143"/>
      <c r="L344" s="143"/>
      <c r="M344" s="160">
        <v>64.88</v>
      </c>
      <c r="N344" s="278"/>
      <c r="O344" s="178"/>
      <c r="P344" s="179"/>
      <c r="Q344" s="50"/>
    </row>
    <row r="345" spans="1:17" s="51" customFormat="1" ht="80">
      <c r="A345" s="253">
        <v>154</v>
      </c>
      <c r="B345" s="238" t="s">
        <v>252</v>
      </c>
      <c r="C345" s="146" t="s">
        <v>163</v>
      </c>
      <c r="D345" s="230" t="s">
        <v>12</v>
      </c>
      <c r="E345" s="143">
        <v>134.1</v>
      </c>
      <c r="F345" s="235">
        <v>2018</v>
      </c>
      <c r="G345" s="235">
        <v>2018</v>
      </c>
      <c r="H345" s="55"/>
      <c r="I345" s="143"/>
      <c r="J345" s="147"/>
      <c r="K345" s="143"/>
      <c r="L345" s="143"/>
      <c r="M345" s="160">
        <v>134.119</v>
      </c>
      <c r="N345" s="278"/>
      <c r="O345" s="178"/>
      <c r="P345" s="179"/>
      <c r="Q345" s="50"/>
    </row>
    <row r="346" spans="1:17" s="51" customFormat="1" ht="12.5">
      <c r="A346" s="253">
        <v>155</v>
      </c>
      <c r="B346" s="163" t="s">
        <v>15</v>
      </c>
      <c r="C346" s="164"/>
      <c r="D346" s="164"/>
      <c r="E346" s="143">
        <v>134.1</v>
      </c>
      <c r="F346" s="235"/>
      <c r="G346" s="235"/>
      <c r="H346" s="55"/>
      <c r="I346" s="143"/>
      <c r="J346" s="147"/>
      <c r="K346" s="143"/>
      <c r="L346" s="143"/>
      <c r="M346" s="160">
        <v>134.119</v>
      </c>
      <c r="N346" s="278"/>
      <c r="O346" s="178"/>
      <c r="P346" s="179"/>
      <c r="Q346" s="50"/>
    </row>
    <row r="347" spans="1:17" s="51" customFormat="1" ht="100">
      <c r="A347" s="253">
        <v>156</v>
      </c>
      <c r="B347" s="238" t="s">
        <v>305</v>
      </c>
      <c r="C347" s="146" t="s">
        <v>151</v>
      </c>
      <c r="D347" s="230" t="s">
        <v>12</v>
      </c>
      <c r="E347" s="143"/>
      <c r="F347" s="235">
        <v>2019</v>
      </c>
      <c r="G347" s="235">
        <v>2019</v>
      </c>
      <c r="H347" s="55"/>
      <c r="I347" s="143"/>
      <c r="J347" s="147"/>
      <c r="K347" s="143"/>
      <c r="L347" s="143"/>
      <c r="M347" s="56"/>
      <c r="N347" s="279">
        <v>303.7</v>
      </c>
      <c r="O347" s="178"/>
      <c r="P347" s="179"/>
      <c r="Q347" s="50"/>
    </row>
    <row r="348" spans="1:17" s="51" customFormat="1" ht="12.5">
      <c r="A348" s="253">
        <v>157</v>
      </c>
      <c r="B348" s="163" t="s">
        <v>15</v>
      </c>
      <c r="C348" s="164"/>
      <c r="D348" s="164"/>
      <c r="E348" s="143"/>
      <c r="F348" s="235"/>
      <c r="G348" s="235"/>
      <c r="H348" s="55"/>
      <c r="I348" s="143"/>
      <c r="J348" s="147"/>
      <c r="K348" s="143"/>
      <c r="L348" s="143"/>
      <c r="M348" s="56"/>
      <c r="N348" s="279">
        <v>303.7</v>
      </c>
      <c r="O348" s="178"/>
      <c r="P348" s="179"/>
      <c r="Q348" s="50"/>
    </row>
    <row r="349" spans="1:17" s="20" customFormat="1" ht="62.5">
      <c r="A349" s="253">
        <v>158</v>
      </c>
      <c r="B349" s="280" t="s">
        <v>99</v>
      </c>
      <c r="C349" s="274"/>
      <c r="D349" s="274"/>
      <c r="E349" s="280"/>
      <c r="F349" s="280"/>
      <c r="G349" s="280"/>
      <c r="H349" s="151">
        <f t="shared" ref="H349:H365" si="67">SUM(L349)</f>
        <v>0</v>
      </c>
      <c r="I349" s="151">
        <f t="shared" ref="I349:M349" si="68">I351+I353+I355+I357+I359+I361+I363+I365+I367</f>
        <v>0</v>
      </c>
      <c r="J349" s="151">
        <f t="shared" si="68"/>
        <v>0</v>
      </c>
      <c r="K349" s="143">
        <v>0</v>
      </c>
      <c r="L349" s="151">
        <f t="shared" si="68"/>
        <v>0</v>
      </c>
      <c r="M349" s="152">
        <f t="shared" si="68"/>
        <v>0</v>
      </c>
      <c r="N349" s="281"/>
      <c r="O349" s="43"/>
      <c r="P349" s="42"/>
      <c r="Q349" s="50"/>
    </row>
    <row r="350" spans="1:17" s="20" customFormat="1" ht="80" hidden="1">
      <c r="A350" s="253">
        <v>159</v>
      </c>
      <c r="B350" s="170" t="s">
        <v>41</v>
      </c>
      <c r="C350" s="156" t="s">
        <v>150</v>
      </c>
      <c r="D350" s="122" t="s">
        <v>12</v>
      </c>
      <c r="E350" s="151">
        <f>SUM(H350)</f>
        <v>0</v>
      </c>
      <c r="F350" s="154">
        <v>2016</v>
      </c>
      <c r="G350" s="154">
        <v>2016</v>
      </c>
      <c r="H350" s="150">
        <f t="shared" si="67"/>
        <v>0</v>
      </c>
      <c r="I350" s="151"/>
      <c r="J350" s="151"/>
      <c r="K350" s="143">
        <v>0</v>
      </c>
      <c r="L350" s="151"/>
      <c r="M350" s="152"/>
      <c r="N350" s="278"/>
      <c r="O350" s="43"/>
      <c r="P350" s="42"/>
      <c r="Q350" s="50"/>
    </row>
    <row r="351" spans="1:17" s="20" customFormat="1" ht="12.5" hidden="1">
      <c r="A351" s="253">
        <v>160</v>
      </c>
      <c r="B351" s="168" t="s">
        <v>15</v>
      </c>
      <c r="C351" s="169"/>
      <c r="D351" s="169"/>
      <c r="E351" s="151">
        <f t="shared" ref="E351:E361" si="69">SUM(H351)</f>
        <v>0</v>
      </c>
      <c r="F351" s="168"/>
      <c r="G351" s="168"/>
      <c r="H351" s="150">
        <f t="shared" si="67"/>
        <v>0</v>
      </c>
      <c r="I351" s="151"/>
      <c r="J351" s="151"/>
      <c r="K351" s="143">
        <v>0</v>
      </c>
      <c r="L351" s="151"/>
      <c r="M351" s="152"/>
      <c r="N351" s="155"/>
      <c r="O351" s="43"/>
      <c r="P351" s="42"/>
      <c r="Q351" s="50"/>
    </row>
    <row r="352" spans="1:17" s="20" customFormat="1" ht="80" hidden="1">
      <c r="A352" s="253">
        <v>161</v>
      </c>
      <c r="B352" s="170" t="s">
        <v>42</v>
      </c>
      <c r="C352" s="156" t="s">
        <v>154</v>
      </c>
      <c r="D352" s="122" t="s">
        <v>12</v>
      </c>
      <c r="E352" s="151">
        <f t="shared" si="69"/>
        <v>0</v>
      </c>
      <c r="F352" s="154">
        <v>2016</v>
      </c>
      <c r="G352" s="154">
        <v>2016</v>
      </c>
      <c r="H352" s="150">
        <f t="shared" si="67"/>
        <v>0</v>
      </c>
      <c r="I352" s="151"/>
      <c r="J352" s="151"/>
      <c r="K352" s="143">
        <v>0</v>
      </c>
      <c r="L352" s="151"/>
      <c r="M352" s="152"/>
      <c r="N352" s="161"/>
      <c r="O352" s="43"/>
      <c r="P352" s="42"/>
      <c r="Q352" s="50"/>
    </row>
    <row r="353" spans="1:17" s="20" customFormat="1" ht="12.5" hidden="1">
      <c r="A353" s="253">
        <v>162</v>
      </c>
      <c r="B353" s="168" t="s">
        <v>15</v>
      </c>
      <c r="C353" s="169"/>
      <c r="D353" s="169"/>
      <c r="E353" s="151">
        <f t="shared" si="69"/>
        <v>0</v>
      </c>
      <c r="F353" s="168"/>
      <c r="G353" s="168"/>
      <c r="H353" s="150">
        <f t="shared" si="67"/>
        <v>0</v>
      </c>
      <c r="I353" s="151"/>
      <c r="J353" s="151"/>
      <c r="K353" s="143">
        <v>0</v>
      </c>
      <c r="L353" s="151"/>
      <c r="M353" s="152"/>
      <c r="N353" s="155"/>
      <c r="O353" s="43"/>
      <c r="P353" s="42"/>
      <c r="Q353" s="50"/>
    </row>
    <row r="354" spans="1:17" s="20" customFormat="1" ht="80" hidden="1">
      <c r="A354" s="253">
        <v>163</v>
      </c>
      <c r="B354" s="170" t="s">
        <v>43</v>
      </c>
      <c r="C354" s="156" t="s">
        <v>159</v>
      </c>
      <c r="D354" s="122" t="s">
        <v>12</v>
      </c>
      <c r="E354" s="151">
        <f t="shared" si="69"/>
        <v>0</v>
      </c>
      <c r="F354" s="154">
        <v>2016</v>
      </c>
      <c r="G354" s="154">
        <v>2016</v>
      </c>
      <c r="H354" s="150">
        <f t="shared" si="67"/>
        <v>0</v>
      </c>
      <c r="I354" s="151"/>
      <c r="J354" s="151"/>
      <c r="K354" s="143">
        <v>0</v>
      </c>
      <c r="L354" s="151"/>
      <c r="M354" s="152"/>
      <c r="N354" s="161"/>
      <c r="O354" s="43"/>
      <c r="P354" s="42"/>
      <c r="Q354" s="50"/>
    </row>
    <row r="355" spans="1:17" s="20" customFormat="1" ht="12.5" hidden="1">
      <c r="A355" s="253">
        <v>164</v>
      </c>
      <c r="B355" s="148" t="s">
        <v>15</v>
      </c>
      <c r="C355" s="149"/>
      <c r="D355" s="149"/>
      <c r="E355" s="151">
        <f t="shared" si="69"/>
        <v>0</v>
      </c>
      <c r="F355" s="148"/>
      <c r="G355" s="148"/>
      <c r="H355" s="150">
        <f t="shared" si="67"/>
        <v>0</v>
      </c>
      <c r="I355" s="151"/>
      <c r="J355" s="151"/>
      <c r="K355" s="143">
        <v>0</v>
      </c>
      <c r="L355" s="151"/>
      <c r="M355" s="152"/>
      <c r="N355" s="155"/>
      <c r="O355" s="43"/>
      <c r="P355" s="42"/>
      <c r="Q355" s="50"/>
    </row>
    <row r="356" spans="1:17" s="20" customFormat="1" ht="70" hidden="1">
      <c r="A356" s="253">
        <v>165</v>
      </c>
      <c r="B356" s="170" t="s">
        <v>44</v>
      </c>
      <c r="C356" s="156" t="s">
        <v>160</v>
      </c>
      <c r="D356" s="122" t="s">
        <v>12</v>
      </c>
      <c r="E356" s="151">
        <f t="shared" si="69"/>
        <v>0</v>
      </c>
      <c r="F356" s="154">
        <v>2016</v>
      </c>
      <c r="G356" s="154">
        <v>2016</v>
      </c>
      <c r="H356" s="150">
        <f t="shared" si="67"/>
        <v>0</v>
      </c>
      <c r="I356" s="151"/>
      <c r="J356" s="151"/>
      <c r="K356" s="143">
        <v>0</v>
      </c>
      <c r="L356" s="151"/>
      <c r="M356" s="152"/>
      <c r="N356" s="155"/>
      <c r="O356" s="43"/>
      <c r="P356" s="42"/>
      <c r="Q356" s="50"/>
    </row>
    <row r="357" spans="1:17" s="20" customFormat="1" ht="12.5" hidden="1">
      <c r="A357" s="253">
        <v>166</v>
      </c>
      <c r="B357" s="168" t="s">
        <v>15</v>
      </c>
      <c r="C357" s="169"/>
      <c r="D357" s="169"/>
      <c r="E357" s="151">
        <f t="shared" si="69"/>
        <v>0</v>
      </c>
      <c r="F357" s="168"/>
      <c r="G357" s="168"/>
      <c r="H357" s="150">
        <f t="shared" si="67"/>
        <v>0</v>
      </c>
      <c r="I357" s="151"/>
      <c r="J357" s="151"/>
      <c r="K357" s="143">
        <v>0</v>
      </c>
      <c r="L357" s="151"/>
      <c r="M357" s="152"/>
      <c r="N357" s="155"/>
      <c r="O357" s="43"/>
      <c r="P357" s="42"/>
      <c r="Q357" s="50"/>
    </row>
    <row r="358" spans="1:17" s="20" customFormat="1" ht="80" hidden="1">
      <c r="A358" s="253">
        <v>167</v>
      </c>
      <c r="B358" s="170" t="s">
        <v>45</v>
      </c>
      <c r="C358" s="156" t="s">
        <v>153</v>
      </c>
      <c r="D358" s="122" t="s">
        <v>12</v>
      </c>
      <c r="E358" s="151">
        <f t="shared" si="69"/>
        <v>0</v>
      </c>
      <c r="F358" s="154">
        <v>2016</v>
      </c>
      <c r="G358" s="154">
        <v>2016</v>
      </c>
      <c r="H358" s="150">
        <f t="shared" si="67"/>
        <v>0</v>
      </c>
      <c r="I358" s="151"/>
      <c r="J358" s="151"/>
      <c r="K358" s="143">
        <v>0</v>
      </c>
      <c r="L358" s="151"/>
      <c r="M358" s="152"/>
      <c r="N358" s="161"/>
      <c r="O358" s="43"/>
      <c r="P358" s="42"/>
      <c r="Q358" s="50"/>
    </row>
    <row r="359" spans="1:17" s="20" customFormat="1" ht="12.5" hidden="1">
      <c r="A359" s="253">
        <v>168</v>
      </c>
      <c r="B359" s="168" t="s">
        <v>15</v>
      </c>
      <c r="C359" s="169"/>
      <c r="D359" s="169"/>
      <c r="E359" s="151">
        <f t="shared" si="69"/>
        <v>0</v>
      </c>
      <c r="F359" s="168"/>
      <c r="G359" s="168"/>
      <c r="H359" s="150">
        <f t="shared" si="67"/>
        <v>0</v>
      </c>
      <c r="I359" s="151"/>
      <c r="J359" s="151"/>
      <c r="K359" s="143">
        <v>0</v>
      </c>
      <c r="L359" s="151"/>
      <c r="M359" s="152"/>
      <c r="N359" s="155"/>
      <c r="O359" s="43"/>
      <c r="P359" s="42"/>
      <c r="Q359" s="50"/>
    </row>
    <row r="360" spans="1:17" s="20" customFormat="1" ht="90" hidden="1">
      <c r="A360" s="253">
        <v>169</v>
      </c>
      <c r="B360" s="170" t="s">
        <v>46</v>
      </c>
      <c r="C360" s="156" t="s">
        <v>166</v>
      </c>
      <c r="D360" s="122" t="s">
        <v>12</v>
      </c>
      <c r="E360" s="151">
        <f t="shared" si="69"/>
        <v>0</v>
      </c>
      <c r="F360" s="154">
        <v>2016</v>
      </c>
      <c r="G360" s="154">
        <v>2016</v>
      </c>
      <c r="H360" s="150">
        <f t="shared" si="67"/>
        <v>0</v>
      </c>
      <c r="I360" s="151"/>
      <c r="J360" s="151"/>
      <c r="K360" s="143">
        <v>0</v>
      </c>
      <c r="L360" s="151"/>
      <c r="M360" s="152"/>
      <c r="N360" s="161"/>
      <c r="O360" s="43"/>
      <c r="P360" s="42"/>
      <c r="Q360" s="50"/>
    </row>
    <row r="361" spans="1:17" s="20" customFormat="1" ht="12.5" hidden="1">
      <c r="A361" s="253">
        <v>170</v>
      </c>
      <c r="B361" s="168" t="s">
        <v>15</v>
      </c>
      <c r="C361" s="169"/>
      <c r="D361" s="169"/>
      <c r="E361" s="151">
        <f t="shared" si="69"/>
        <v>0</v>
      </c>
      <c r="F361" s="168"/>
      <c r="G361" s="168"/>
      <c r="H361" s="150">
        <f t="shared" si="67"/>
        <v>0</v>
      </c>
      <c r="I361" s="151"/>
      <c r="J361" s="151"/>
      <c r="K361" s="143">
        <v>0</v>
      </c>
      <c r="L361" s="151"/>
      <c r="M361" s="152"/>
      <c r="N361" s="155"/>
      <c r="O361" s="43"/>
      <c r="P361" s="42"/>
      <c r="Q361" s="50"/>
    </row>
    <row r="362" spans="1:17" s="20" customFormat="1" ht="80" hidden="1">
      <c r="A362" s="253">
        <v>171</v>
      </c>
      <c r="B362" s="170" t="s">
        <v>47</v>
      </c>
      <c r="C362" s="156" t="s">
        <v>219</v>
      </c>
      <c r="D362" s="122" t="s">
        <v>12</v>
      </c>
      <c r="E362" s="151">
        <v>80</v>
      </c>
      <c r="F362" s="154">
        <v>2017</v>
      </c>
      <c r="G362" s="154">
        <v>2017</v>
      </c>
      <c r="H362" s="150">
        <f t="shared" si="67"/>
        <v>0</v>
      </c>
      <c r="I362" s="151"/>
      <c r="J362" s="151"/>
      <c r="K362" s="143"/>
      <c r="L362" s="151">
        <v>0</v>
      </c>
      <c r="M362" s="152"/>
      <c r="N362" s="161"/>
      <c r="O362" s="43"/>
      <c r="P362" s="42"/>
      <c r="Q362" s="50"/>
    </row>
    <row r="363" spans="1:17" s="20" customFormat="1" ht="12.5" hidden="1">
      <c r="A363" s="253">
        <v>172</v>
      </c>
      <c r="B363" s="168" t="s">
        <v>15</v>
      </c>
      <c r="C363" s="169"/>
      <c r="D363" s="169"/>
      <c r="E363" s="151">
        <v>80</v>
      </c>
      <c r="F363" s="168"/>
      <c r="G363" s="168"/>
      <c r="H363" s="150">
        <f t="shared" si="67"/>
        <v>0</v>
      </c>
      <c r="I363" s="151"/>
      <c r="J363" s="151"/>
      <c r="K363" s="143"/>
      <c r="L363" s="151">
        <v>0</v>
      </c>
      <c r="M363" s="152"/>
      <c r="N363" s="155"/>
      <c r="O363" s="43"/>
      <c r="P363" s="42"/>
      <c r="Q363" s="50"/>
    </row>
    <row r="364" spans="1:17" s="20" customFormat="1" ht="80" hidden="1">
      <c r="A364" s="253">
        <v>173</v>
      </c>
      <c r="B364" s="170" t="s">
        <v>48</v>
      </c>
      <c r="C364" s="156" t="s">
        <v>161</v>
      </c>
      <c r="D364" s="122" t="s">
        <v>12</v>
      </c>
      <c r="E364" s="151">
        <f>SUM(H364)</f>
        <v>0</v>
      </c>
      <c r="F364" s="154">
        <v>2017</v>
      </c>
      <c r="G364" s="154">
        <v>2017</v>
      </c>
      <c r="H364" s="150">
        <f t="shared" si="67"/>
        <v>0</v>
      </c>
      <c r="I364" s="151"/>
      <c r="J364" s="151"/>
      <c r="K364" s="143"/>
      <c r="L364" s="151">
        <v>0</v>
      </c>
      <c r="M364" s="152"/>
      <c r="N364" s="161"/>
      <c r="O364" s="43"/>
      <c r="P364" s="42"/>
      <c r="Q364" s="50"/>
    </row>
    <row r="365" spans="1:17" s="20" customFormat="1" ht="12.5" hidden="1">
      <c r="A365" s="253">
        <v>174</v>
      </c>
      <c r="B365" s="168" t="s">
        <v>15</v>
      </c>
      <c r="C365" s="169"/>
      <c r="D365" s="169"/>
      <c r="E365" s="151">
        <f t="shared" ref="E365:E367" si="70">SUM(H365)</f>
        <v>0</v>
      </c>
      <c r="F365" s="168"/>
      <c r="G365" s="168"/>
      <c r="H365" s="150">
        <f t="shared" si="67"/>
        <v>0</v>
      </c>
      <c r="I365" s="151"/>
      <c r="J365" s="151"/>
      <c r="K365" s="143"/>
      <c r="L365" s="151">
        <v>0</v>
      </c>
      <c r="M365" s="152"/>
      <c r="N365" s="155"/>
      <c r="O365" s="43"/>
      <c r="P365" s="42"/>
      <c r="Q365" s="50"/>
    </row>
    <row r="366" spans="1:17" s="20" customFormat="1" ht="80" hidden="1">
      <c r="A366" s="253">
        <v>175</v>
      </c>
      <c r="B366" s="170" t="s">
        <v>49</v>
      </c>
      <c r="C366" s="156" t="s">
        <v>151</v>
      </c>
      <c r="D366" s="122" t="s">
        <v>12</v>
      </c>
      <c r="E366" s="151">
        <f t="shared" si="70"/>
        <v>0</v>
      </c>
      <c r="F366" s="154">
        <v>2017</v>
      </c>
      <c r="G366" s="154">
        <v>2017</v>
      </c>
      <c r="H366" s="150">
        <f>SUM(L366)</f>
        <v>0</v>
      </c>
      <c r="I366" s="151"/>
      <c r="J366" s="151"/>
      <c r="K366" s="143"/>
      <c r="L366" s="151">
        <v>0</v>
      </c>
      <c r="M366" s="152"/>
      <c r="N366" s="161"/>
      <c r="O366" s="43"/>
      <c r="P366" s="42"/>
      <c r="Q366" s="50"/>
    </row>
    <row r="367" spans="1:17" s="20" customFormat="1" ht="12.5" hidden="1">
      <c r="A367" s="253">
        <v>176</v>
      </c>
      <c r="B367" s="168" t="s">
        <v>15</v>
      </c>
      <c r="C367" s="169"/>
      <c r="D367" s="169"/>
      <c r="E367" s="151">
        <f t="shared" si="70"/>
        <v>0</v>
      </c>
      <c r="F367" s="168"/>
      <c r="G367" s="168"/>
      <c r="H367" s="150">
        <f>SUM(L367)</f>
        <v>0</v>
      </c>
      <c r="I367" s="151"/>
      <c r="J367" s="151"/>
      <c r="K367" s="143"/>
      <c r="L367" s="151">
        <v>0</v>
      </c>
      <c r="M367" s="152"/>
      <c r="N367" s="155"/>
      <c r="O367" s="43"/>
      <c r="P367" s="42"/>
      <c r="Q367" s="50"/>
    </row>
    <row r="368" spans="1:17" s="20" customFormat="1" ht="37.5">
      <c r="A368" s="253">
        <v>156</v>
      </c>
      <c r="B368" s="282" t="s">
        <v>100</v>
      </c>
      <c r="C368" s="274"/>
      <c r="D368" s="274"/>
      <c r="E368" s="280"/>
      <c r="F368" s="280"/>
      <c r="G368" s="280"/>
      <c r="H368" s="171">
        <f t="shared" ref="H368:M368" si="71">H370+H372+H374+H376</f>
        <v>651.80999999999995</v>
      </c>
      <c r="I368" s="283">
        <f t="shared" si="71"/>
        <v>651.80999999999995</v>
      </c>
      <c r="J368" s="208">
        <v>0</v>
      </c>
      <c r="K368" s="209">
        <v>0</v>
      </c>
      <c r="L368" s="208">
        <v>0</v>
      </c>
      <c r="M368" s="174">
        <f t="shared" si="71"/>
        <v>0</v>
      </c>
      <c r="N368" s="161"/>
      <c r="O368" s="43"/>
      <c r="P368" s="42"/>
      <c r="Q368" s="50"/>
    </row>
    <row r="369" spans="1:17" s="20" customFormat="1" ht="80" hidden="1">
      <c r="A369" s="253">
        <v>178</v>
      </c>
      <c r="B369" s="153" t="s">
        <v>101</v>
      </c>
      <c r="C369" s="156" t="s">
        <v>163</v>
      </c>
      <c r="D369" s="122" t="s">
        <v>12</v>
      </c>
      <c r="E369" s="151">
        <f>SUM(H369)</f>
        <v>0</v>
      </c>
      <c r="F369" s="154">
        <v>2016</v>
      </c>
      <c r="G369" s="154">
        <v>2016</v>
      </c>
      <c r="H369" s="150">
        <f>SUM(I369:M369)</f>
        <v>0</v>
      </c>
      <c r="I369" s="151"/>
      <c r="J369" s="151"/>
      <c r="K369" s="143">
        <v>0</v>
      </c>
      <c r="L369" s="151"/>
      <c r="M369" s="152"/>
      <c r="N369" s="155"/>
      <c r="O369" s="43"/>
      <c r="P369" s="42"/>
      <c r="Q369" s="50"/>
    </row>
    <row r="370" spans="1:17" s="20" customFormat="1" ht="12.5" hidden="1">
      <c r="A370" s="253">
        <v>179</v>
      </c>
      <c r="B370" s="168" t="s">
        <v>15</v>
      </c>
      <c r="C370" s="169"/>
      <c r="D370" s="169"/>
      <c r="E370" s="151">
        <f>SUM(H370)</f>
        <v>0</v>
      </c>
      <c r="F370" s="168"/>
      <c r="G370" s="168"/>
      <c r="H370" s="150">
        <f t="shared" ref="H370:H372" si="72">SUM(I370:M370)</f>
        <v>0</v>
      </c>
      <c r="I370" s="151"/>
      <c r="J370" s="151"/>
      <c r="K370" s="143">
        <v>0</v>
      </c>
      <c r="L370" s="151"/>
      <c r="M370" s="152"/>
      <c r="N370" s="155"/>
      <c r="O370" s="43"/>
      <c r="P370" s="42"/>
      <c r="Q370" s="50"/>
    </row>
    <row r="371" spans="1:17" s="20" customFormat="1" ht="80">
      <c r="A371" s="253">
        <v>157</v>
      </c>
      <c r="B371" s="153" t="s">
        <v>45</v>
      </c>
      <c r="C371" s="156" t="s">
        <v>153</v>
      </c>
      <c r="D371" s="122" t="s">
        <v>12</v>
      </c>
      <c r="E371" s="151">
        <v>651.75599999999997</v>
      </c>
      <c r="F371" s="154">
        <v>2014</v>
      </c>
      <c r="G371" s="154">
        <v>2014</v>
      </c>
      <c r="H371" s="150">
        <f t="shared" si="72"/>
        <v>651.80999999999995</v>
      </c>
      <c r="I371" s="226">
        <v>651.80999999999995</v>
      </c>
      <c r="J371" s="151"/>
      <c r="K371" s="143"/>
      <c r="L371" s="151"/>
      <c r="M371" s="152"/>
      <c r="N371" s="161"/>
      <c r="O371" s="43"/>
      <c r="P371" s="42"/>
      <c r="Q371" s="50"/>
    </row>
    <row r="372" spans="1:17" s="20" customFormat="1" ht="12.5">
      <c r="A372" s="228">
        <v>158</v>
      </c>
      <c r="B372" s="168" t="s">
        <v>15</v>
      </c>
      <c r="C372" s="169"/>
      <c r="D372" s="169"/>
      <c r="E372" s="151">
        <v>651.75599999999997</v>
      </c>
      <c r="F372" s="168"/>
      <c r="G372" s="168"/>
      <c r="H372" s="150">
        <f t="shared" si="72"/>
        <v>651.80999999999995</v>
      </c>
      <c r="I372" s="226">
        <v>651.80999999999995</v>
      </c>
      <c r="J372" s="151"/>
      <c r="K372" s="143"/>
      <c r="L372" s="151"/>
      <c r="M372" s="152"/>
      <c r="N372" s="155"/>
      <c r="O372" s="43"/>
      <c r="P372" s="42"/>
      <c r="Q372" s="50"/>
    </row>
    <row r="373" spans="1:17" s="20" customFormat="1" ht="80" hidden="1">
      <c r="A373" s="37">
        <v>213.536231884058</v>
      </c>
      <c r="B373" s="70" t="s">
        <v>102</v>
      </c>
      <c r="C373" s="156" t="s">
        <v>152</v>
      </c>
      <c r="D373" s="122" t="s">
        <v>12</v>
      </c>
      <c r="E373" s="127">
        <f>SUM(H373)</f>
        <v>0</v>
      </c>
      <c r="F373" s="37">
        <v>2015</v>
      </c>
      <c r="G373" s="37">
        <v>2015</v>
      </c>
      <c r="H373" s="82">
        <f t="shared" ref="H373:H376" si="73">SUM(I373:M373)</f>
        <v>0</v>
      </c>
      <c r="I373" s="127"/>
      <c r="J373" s="127">
        <v>0</v>
      </c>
      <c r="K373" s="128"/>
      <c r="L373" s="127"/>
      <c r="M373" s="129"/>
      <c r="N373" s="161"/>
      <c r="O373" s="43"/>
      <c r="P373" s="42"/>
      <c r="Q373" s="50"/>
    </row>
    <row r="374" spans="1:17" s="20" customFormat="1" ht="12.5" hidden="1">
      <c r="A374" s="37">
        <v>211.025797101449</v>
      </c>
      <c r="B374" s="284" t="s">
        <v>15</v>
      </c>
      <c r="C374" s="169"/>
      <c r="D374" s="169"/>
      <c r="E374" s="127">
        <f>SUM(H374)</f>
        <v>0</v>
      </c>
      <c r="F374" s="284"/>
      <c r="G374" s="284"/>
      <c r="H374" s="82">
        <f t="shared" si="73"/>
        <v>0</v>
      </c>
      <c r="I374" s="127"/>
      <c r="J374" s="127">
        <v>0</v>
      </c>
      <c r="K374" s="128"/>
      <c r="L374" s="127"/>
      <c r="M374" s="129"/>
      <c r="N374" s="155"/>
      <c r="O374" s="43"/>
      <c r="P374" s="42"/>
      <c r="Q374" s="50"/>
    </row>
    <row r="375" spans="1:17" s="20" customFormat="1" ht="70" hidden="1">
      <c r="A375" s="37">
        <v>208.515362318841</v>
      </c>
      <c r="B375" s="285" t="s">
        <v>103</v>
      </c>
      <c r="C375" s="156" t="s">
        <v>162</v>
      </c>
      <c r="D375" s="122" t="s">
        <v>12</v>
      </c>
      <c r="E375" s="127">
        <v>840</v>
      </c>
      <c r="F375" s="37">
        <v>2017</v>
      </c>
      <c r="G375" s="37">
        <v>2017</v>
      </c>
      <c r="H375" s="82">
        <f t="shared" si="73"/>
        <v>0</v>
      </c>
      <c r="I375" s="127"/>
      <c r="J375" s="127"/>
      <c r="K375" s="128"/>
      <c r="L375" s="127">
        <v>0</v>
      </c>
      <c r="M375" s="129"/>
      <c r="N375" s="161"/>
      <c r="O375" s="43"/>
      <c r="P375" s="42"/>
      <c r="Q375" s="50"/>
    </row>
    <row r="376" spans="1:17" s="20" customFormat="1" ht="12.5" hidden="1">
      <c r="A376" s="37">
        <v>206.004927536232</v>
      </c>
      <c r="B376" s="284" t="s">
        <v>15</v>
      </c>
      <c r="C376" s="169"/>
      <c r="D376" s="169"/>
      <c r="E376" s="127">
        <v>840</v>
      </c>
      <c r="F376" s="284"/>
      <c r="G376" s="284"/>
      <c r="H376" s="82">
        <f t="shared" si="73"/>
        <v>0</v>
      </c>
      <c r="I376" s="127"/>
      <c r="J376" s="127"/>
      <c r="K376" s="128"/>
      <c r="L376" s="127">
        <v>0</v>
      </c>
      <c r="M376" s="129"/>
      <c r="N376" s="155"/>
      <c r="O376" s="43"/>
      <c r="P376" s="42"/>
      <c r="Q376" s="50"/>
    </row>
    <row r="377" spans="1:17" s="20" customFormat="1" ht="80">
      <c r="A377" s="37">
        <v>159</v>
      </c>
      <c r="B377" s="284" t="s">
        <v>300</v>
      </c>
      <c r="C377" s="156" t="s">
        <v>303</v>
      </c>
      <c r="D377" s="286" t="s">
        <v>12</v>
      </c>
      <c r="E377" s="127">
        <v>5328.9</v>
      </c>
      <c r="F377" s="287">
        <v>2019</v>
      </c>
      <c r="G377" s="287">
        <v>2019</v>
      </c>
      <c r="H377" s="82"/>
      <c r="I377" s="127"/>
      <c r="J377" s="127"/>
      <c r="K377" s="128"/>
      <c r="L377" s="127"/>
      <c r="M377" s="129"/>
      <c r="N377" s="161">
        <v>5328.9</v>
      </c>
      <c r="O377" s="43"/>
      <c r="P377" s="42"/>
      <c r="Q377" s="50"/>
    </row>
    <row r="378" spans="1:17" s="20" customFormat="1" ht="12.5">
      <c r="A378" s="37">
        <v>160</v>
      </c>
      <c r="B378" s="284" t="s">
        <v>15</v>
      </c>
      <c r="C378" s="169"/>
      <c r="D378" s="169"/>
      <c r="E378" s="127">
        <v>5328.9</v>
      </c>
      <c r="F378" s="284"/>
      <c r="G378" s="284"/>
      <c r="H378" s="82"/>
      <c r="I378" s="127"/>
      <c r="J378" s="127"/>
      <c r="K378" s="128"/>
      <c r="L378" s="127"/>
      <c r="M378" s="129"/>
      <c r="N378" s="161">
        <v>5328.9350000000004</v>
      </c>
      <c r="O378" s="43"/>
      <c r="P378" s="42"/>
      <c r="Q378" s="50"/>
    </row>
    <row r="379" spans="1:17" s="20" customFormat="1" ht="80">
      <c r="A379" s="37">
        <v>161</v>
      </c>
      <c r="B379" s="284" t="s">
        <v>301</v>
      </c>
      <c r="C379" s="156" t="s">
        <v>148</v>
      </c>
      <c r="D379" s="286" t="s">
        <v>12</v>
      </c>
      <c r="E379" s="127">
        <v>857.4</v>
      </c>
      <c r="F379" s="287">
        <v>2019</v>
      </c>
      <c r="G379" s="287">
        <v>2019</v>
      </c>
      <c r="H379" s="82"/>
      <c r="I379" s="127"/>
      <c r="J379" s="127"/>
      <c r="K379" s="128"/>
      <c r="L379" s="127"/>
      <c r="M379" s="129"/>
      <c r="N379" s="161">
        <v>857.4</v>
      </c>
      <c r="O379" s="43"/>
      <c r="P379" s="42"/>
      <c r="Q379" s="50"/>
    </row>
    <row r="380" spans="1:17" s="20" customFormat="1" ht="12.5">
      <c r="A380" s="37">
        <v>162</v>
      </c>
      <c r="B380" s="284" t="s">
        <v>15</v>
      </c>
      <c r="C380" s="169"/>
      <c r="D380" s="169"/>
      <c r="E380" s="127">
        <v>854.7</v>
      </c>
      <c r="F380" s="284"/>
      <c r="G380" s="284"/>
      <c r="H380" s="82"/>
      <c r="I380" s="127"/>
      <c r="J380" s="127"/>
      <c r="K380" s="128"/>
      <c r="L380" s="127"/>
      <c r="M380" s="129"/>
      <c r="N380" s="161">
        <v>857.38900000000001</v>
      </c>
      <c r="O380" s="43"/>
      <c r="P380" s="42"/>
      <c r="Q380" s="50"/>
    </row>
    <row r="381" spans="1:17" s="20" customFormat="1" ht="70">
      <c r="A381" s="37">
        <v>163</v>
      </c>
      <c r="B381" s="284" t="s">
        <v>302</v>
      </c>
      <c r="C381" s="156" t="s">
        <v>304</v>
      </c>
      <c r="D381" s="286" t="s">
        <v>12</v>
      </c>
      <c r="E381" s="127">
        <v>957.1</v>
      </c>
      <c r="F381" s="287">
        <v>2019</v>
      </c>
      <c r="G381" s="287">
        <v>2019</v>
      </c>
      <c r="H381" s="82"/>
      <c r="I381" s="127"/>
      <c r="J381" s="127"/>
      <c r="K381" s="128"/>
      <c r="L381" s="127"/>
      <c r="M381" s="129"/>
      <c r="N381" s="161">
        <v>957.1</v>
      </c>
      <c r="O381" s="43"/>
      <c r="P381" s="42"/>
      <c r="Q381" s="50"/>
    </row>
    <row r="382" spans="1:17" s="20" customFormat="1" ht="12.5">
      <c r="A382" s="37">
        <v>164</v>
      </c>
      <c r="B382" s="284" t="s">
        <v>15</v>
      </c>
      <c r="C382" s="169"/>
      <c r="D382" s="169"/>
      <c r="E382" s="127">
        <v>957.1</v>
      </c>
      <c r="F382" s="284"/>
      <c r="G382" s="284"/>
      <c r="H382" s="82"/>
      <c r="I382" s="127"/>
      <c r="J382" s="127"/>
      <c r="K382" s="128"/>
      <c r="L382" s="127"/>
      <c r="M382" s="129"/>
      <c r="N382" s="161">
        <v>957.06</v>
      </c>
      <c r="O382" s="43"/>
      <c r="P382" s="42"/>
      <c r="Q382" s="50"/>
    </row>
    <row r="383" spans="1:17" s="20" customFormat="1" ht="23" hidden="1">
      <c r="A383" s="37">
        <v>130</v>
      </c>
      <c r="B383" s="288" t="s">
        <v>104</v>
      </c>
      <c r="C383" s="274"/>
      <c r="D383" s="274"/>
      <c r="E383" s="289">
        <f>SUM(H383)</f>
        <v>0</v>
      </c>
      <c r="F383" s="290"/>
      <c r="G383" s="290"/>
      <c r="H383" s="31">
        <f>SUM(I383:N383)</f>
        <v>0</v>
      </c>
      <c r="I383" s="291">
        <f>I386+I391+I394</f>
        <v>0</v>
      </c>
      <c r="J383" s="291">
        <f>J386+J391+J394</f>
        <v>0</v>
      </c>
      <c r="K383" s="292">
        <f>K386+K391+K394</f>
        <v>0</v>
      </c>
      <c r="L383" s="291">
        <f>L386+L391+L394</f>
        <v>0</v>
      </c>
      <c r="M383" s="293">
        <f>SUM(M390,M395)</f>
        <v>0</v>
      </c>
      <c r="N383" s="224">
        <v>0</v>
      </c>
      <c r="O383" s="223">
        <v>0</v>
      </c>
      <c r="P383" s="224">
        <v>0</v>
      </c>
      <c r="Q383" s="50"/>
    </row>
    <row r="384" spans="1:17" s="20" customFormat="1" ht="80.5" hidden="1">
      <c r="A384" s="37">
        <v>200.98405797101401</v>
      </c>
      <c r="B384" s="70" t="s">
        <v>105</v>
      </c>
      <c r="C384" s="79" t="s">
        <v>135</v>
      </c>
      <c r="D384" s="122" t="s">
        <v>12</v>
      </c>
      <c r="E384" s="294">
        <v>0</v>
      </c>
      <c r="F384" s="37">
        <v>2017</v>
      </c>
      <c r="G384" s="37">
        <v>2018</v>
      </c>
      <c r="H384" s="295">
        <v>0</v>
      </c>
      <c r="I384" s="127"/>
      <c r="J384" s="294">
        <v>0</v>
      </c>
      <c r="K384" s="128">
        <v>0</v>
      </c>
      <c r="L384" s="127">
        <v>0</v>
      </c>
      <c r="M384" s="129">
        <v>0</v>
      </c>
      <c r="N384" s="155"/>
      <c r="O384" s="43"/>
      <c r="P384" s="42"/>
      <c r="Q384" s="50"/>
    </row>
    <row r="385" spans="1:17" s="20" customFormat="1" ht="12.5" hidden="1">
      <c r="A385" s="37">
        <v>198.47362318840601</v>
      </c>
      <c r="B385" s="284" t="s">
        <v>15</v>
      </c>
      <c r="C385" s="169"/>
      <c r="D385" s="169"/>
      <c r="E385" s="294">
        <v>0</v>
      </c>
      <c r="F385" s="284"/>
      <c r="G385" s="284"/>
      <c r="H385" s="82">
        <v>0</v>
      </c>
      <c r="I385" s="127"/>
      <c r="J385" s="127">
        <v>0</v>
      </c>
      <c r="K385" s="128">
        <v>0</v>
      </c>
      <c r="L385" s="127">
        <v>0</v>
      </c>
      <c r="M385" s="129">
        <v>0</v>
      </c>
      <c r="N385" s="161"/>
      <c r="O385" s="43"/>
      <c r="P385" s="42"/>
      <c r="Q385" s="50"/>
    </row>
    <row r="386" spans="1:17" s="20" customFormat="1" ht="50" hidden="1">
      <c r="A386" s="37">
        <v>195.96318840579701</v>
      </c>
      <c r="B386" s="70" t="s">
        <v>106</v>
      </c>
      <c r="C386" s="79" t="s">
        <v>135</v>
      </c>
      <c r="D386" s="122" t="s">
        <v>12</v>
      </c>
      <c r="E386" s="127">
        <f>SUM(H386)</f>
        <v>0</v>
      </c>
      <c r="F386" s="37">
        <v>2017</v>
      </c>
      <c r="G386" s="37">
        <v>2017</v>
      </c>
      <c r="H386" s="82">
        <f t="shared" ref="H386:M386" si="74">SUM(H387:H388)</f>
        <v>0</v>
      </c>
      <c r="I386" s="82">
        <f t="shared" si="74"/>
        <v>0</v>
      </c>
      <c r="J386" s="82">
        <f t="shared" si="74"/>
        <v>0</v>
      </c>
      <c r="K386" s="53">
        <f t="shared" si="74"/>
        <v>0</v>
      </c>
      <c r="L386" s="82">
        <f t="shared" si="74"/>
        <v>0</v>
      </c>
      <c r="M386" s="100">
        <f t="shared" si="74"/>
        <v>0</v>
      </c>
      <c r="N386" s="161"/>
      <c r="O386" s="43"/>
      <c r="P386" s="42"/>
      <c r="Q386" s="50"/>
    </row>
    <row r="387" spans="1:17" s="20" customFormat="1" ht="12.5" hidden="1">
      <c r="A387" s="37">
        <v>193.45275362318799</v>
      </c>
      <c r="B387" s="284" t="s">
        <v>14</v>
      </c>
      <c r="C387" s="169"/>
      <c r="D387" s="169"/>
      <c r="E387" s="127">
        <f>SUM(H387)</f>
        <v>0</v>
      </c>
      <c r="F387" s="284"/>
      <c r="G387" s="284"/>
      <c r="H387" s="82">
        <f>SUM(I387:M387)</f>
        <v>0</v>
      </c>
      <c r="I387" s="127"/>
      <c r="J387" s="296"/>
      <c r="K387" s="297"/>
      <c r="L387" s="127">
        <v>0</v>
      </c>
      <c r="M387" s="129"/>
      <c r="N387" s="155"/>
      <c r="O387" s="43"/>
      <c r="P387" s="42"/>
      <c r="Q387" s="50"/>
    </row>
    <row r="388" spans="1:17" s="20" customFormat="1" ht="12.5" hidden="1">
      <c r="A388" s="37">
        <v>190.94231884057999</v>
      </c>
      <c r="B388" s="284" t="s">
        <v>15</v>
      </c>
      <c r="C388" s="169"/>
      <c r="D388" s="169"/>
      <c r="E388" s="127">
        <f>SUM(H388)</f>
        <v>0</v>
      </c>
      <c r="F388" s="284"/>
      <c r="G388" s="284"/>
      <c r="H388" s="82">
        <f>SUM(I388:M388)</f>
        <v>0</v>
      </c>
      <c r="I388" s="127"/>
      <c r="J388" s="127"/>
      <c r="K388" s="128"/>
      <c r="L388" s="127">
        <v>0</v>
      </c>
      <c r="M388" s="129"/>
      <c r="N388" s="161"/>
      <c r="O388" s="43"/>
      <c r="P388" s="42"/>
      <c r="Q388" s="50"/>
    </row>
    <row r="389" spans="1:17" s="20" customFormat="1" ht="0.75" customHeight="1">
      <c r="A389" s="37">
        <v>131</v>
      </c>
      <c r="B389" s="70" t="s">
        <v>107</v>
      </c>
      <c r="C389" s="156" t="s">
        <v>163</v>
      </c>
      <c r="D389" s="122" t="s">
        <v>12</v>
      </c>
      <c r="E389" s="298">
        <v>0</v>
      </c>
      <c r="F389" s="37">
        <v>2019</v>
      </c>
      <c r="G389" s="37">
        <v>2019</v>
      </c>
      <c r="H389" s="82">
        <v>0</v>
      </c>
      <c r="I389" s="82">
        <f t="shared" ref="I389:L389" si="75">SUM(I390)</f>
        <v>0</v>
      </c>
      <c r="J389" s="82">
        <f t="shared" si="75"/>
        <v>0</v>
      </c>
      <c r="K389" s="82">
        <f t="shared" si="75"/>
        <v>0</v>
      </c>
      <c r="L389" s="82">
        <f t="shared" si="75"/>
        <v>0</v>
      </c>
      <c r="M389" s="82">
        <v>0</v>
      </c>
      <c r="N389" s="299">
        <v>0</v>
      </c>
      <c r="O389" s="299">
        <v>0</v>
      </c>
      <c r="P389" s="299">
        <v>0</v>
      </c>
      <c r="Q389" s="50"/>
    </row>
    <row r="390" spans="1:17" s="20" customFormat="1" ht="12.5" hidden="1">
      <c r="A390" s="37">
        <v>132</v>
      </c>
      <c r="B390" s="284" t="s">
        <v>15</v>
      </c>
      <c r="C390" s="169"/>
      <c r="D390" s="169"/>
      <c r="E390" s="298">
        <v>0</v>
      </c>
      <c r="F390" s="284"/>
      <c r="G390" s="284"/>
      <c r="H390" s="82">
        <v>0</v>
      </c>
      <c r="I390" s="127"/>
      <c r="J390" s="127"/>
      <c r="K390" s="128">
        <v>0</v>
      </c>
      <c r="L390" s="127">
        <v>0</v>
      </c>
      <c r="M390" s="129">
        <v>0</v>
      </c>
      <c r="N390" s="264">
        <v>0</v>
      </c>
      <c r="O390" s="264">
        <v>0</v>
      </c>
      <c r="P390" s="264">
        <v>0</v>
      </c>
      <c r="Q390" s="50"/>
    </row>
    <row r="391" spans="1:17" s="20" customFormat="1" ht="80" hidden="1">
      <c r="A391" s="37">
        <v>183.41101449275399</v>
      </c>
      <c r="B391" s="70" t="s">
        <v>108</v>
      </c>
      <c r="C391" s="156" t="s">
        <v>163</v>
      </c>
      <c r="D391" s="122" t="s">
        <v>12</v>
      </c>
      <c r="E391" s="294">
        <f t="shared" ref="E391:E393" si="76">SUM(H391)</f>
        <v>0</v>
      </c>
      <c r="F391" s="37">
        <v>2018</v>
      </c>
      <c r="G391" s="37">
        <v>2018</v>
      </c>
      <c r="H391" s="82">
        <f t="shared" ref="H391:H393" si="77">SUM(M391)</f>
        <v>0</v>
      </c>
      <c r="I391" s="127"/>
      <c r="J391" s="127"/>
      <c r="K391" s="128"/>
      <c r="L391" s="127"/>
      <c r="M391" s="129">
        <v>0</v>
      </c>
      <c r="N391" s="161"/>
      <c r="O391" s="43"/>
      <c r="P391" s="42"/>
      <c r="Q391" s="50"/>
    </row>
    <row r="392" spans="1:17" s="20" customFormat="1" ht="12.5" hidden="1">
      <c r="A392" s="37">
        <v>180.900579710145</v>
      </c>
      <c r="B392" s="284" t="s">
        <v>14</v>
      </c>
      <c r="C392" s="169"/>
      <c r="D392" s="169"/>
      <c r="E392" s="294">
        <f t="shared" si="76"/>
        <v>0</v>
      </c>
      <c r="F392" s="284"/>
      <c r="G392" s="284"/>
      <c r="H392" s="82">
        <f t="shared" si="77"/>
        <v>0</v>
      </c>
      <c r="I392" s="127"/>
      <c r="J392" s="296"/>
      <c r="K392" s="297"/>
      <c r="L392" s="127"/>
      <c r="M392" s="129">
        <v>0</v>
      </c>
      <c r="N392" s="155"/>
      <c r="O392" s="43"/>
      <c r="P392" s="42"/>
      <c r="Q392" s="50"/>
    </row>
    <row r="393" spans="1:17" s="20" customFormat="1" ht="12.5" hidden="1">
      <c r="A393" s="37">
        <v>178.390144927536</v>
      </c>
      <c r="B393" s="284" t="s">
        <v>15</v>
      </c>
      <c r="C393" s="169"/>
      <c r="D393" s="169"/>
      <c r="E393" s="294">
        <f t="shared" si="76"/>
        <v>0</v>
      </c>
      <c r="F393" s="284"/>
      <c r="G393" s="284"/>
      <c r="H393" s="82">
        <f t="shared" si="77"/>
        <v>0</v>
      </c>
      <c r="I393" s="127"/>
      <c r="J393" s="127"/>
      <c r="K393" s="128"/>
      <c r="L393" s="127"/>
      <c r="M393" s="129">
        <v>0</v>
      </c>
      <c r="N393" s="161"/>
      <c r="O393" s="43"/>
      <c r="P393" s="42"/>
      <c r="Q393" s="50"/>
    </row>
    <row r="394" spans="1:17" s="20" customFormat="1" ht="80.5" hidden="1">
      <c r="A394" s="37">
        <v>133</v>
      </c>
      <c r="B394" s="70" t="s">
        <v>109</v>
      </c>
      <c r="C394" s="156" t="s">
        <v>153</v>
      </c>
      <c r="D394" s="122" t="s">
        <v>12</v>
      </c>
      <c r="E394" s="294">
        <f>SUM(H394)</f>
        <v>0</v>
      </c>
      <c r="F394" s="37">
        <v>2019</v>
      </c>
      <c r="G394" s="37">
        <v>2019</v>
      </c>
      <c r="H394" s="82">
        <f>SUM(I394:N394)</f>
        <v>0</v>
      </c>
      <c r="I394" s="127"/>
      <c r="J394" s="294"/>
      <c r="K394" s="128"/>
      <c r="L394" s="127">
        <v>0</v>
      </c>
      <c r="M394" s="129">
        <v>0</v>
      </c>
      <c r="N394" s="161">
        <v>0</v>
      </c>
      <c r="O394" s="161">
        <v>0</v>
      </c>
      <c r="P394" s="161">
        <v>0</v>
      </c>
      <c r="Q394" s="50"/>
    </row>
    <row r="395" spans="1:17" s="20" customFormat="1" ht="12.5" hidden="1">
      <c r="A395" s="37">
        <v>134</v>
      </c>
      <c r="B395" s="284" t="s">
        <v>15</v>
      </c>
      <c r="C395" s="169"/>
      <c r="D395" s="284"/>
      <c r="E395" s="294">
        <f>SUM(H395)</f>
        <v>0</v>
      </c>
      <c r="F395" s="284"/>
      <c r="G395" s="284"/>
      <c r="H395" s="82">
        <f>SUM(I395:N395)</f>
        <v>0</v>
      </c>
      <c r="I395" s="127"/>
      <c r="J395" s="127"/>
      <c r="K395" s="128"/>
      <c r="L395" s="127">
        <v>0</v>
      </c>
      <c r="M395" s="129">
        <v>0</v>
      </c>
      <c r="N395" s="161">
        <v>0</v>
      </c>
      <c r="O395" s="161">
        <v>0</v>
      </c>
      <c r="P395" s="161">
        <v>0</v>
      </c>
      <c r="Q395" s="50"/>
    </row>
    <row r="396" spans="1:17" s="20" customFormat="1" ht="12.5" hidden="1">
      <c r="A396" s="37">
        <v>160</v>
      </c>
      <c r="B396" s="462" t="s">
        <v>178</v>
      </c>
      <c r="C396" s="463"/>
      <c r="D396" s="463"/>
      <c r="E396" s="463"/>
      <c r="F396" s="463"/>
      <c r="G396" s="463"/>
      <c r="H396" s="463"/>
      <c r="I396" s="463"/>
      <c r="J396" s="463"/>
      <c r="K396" s="463"/>
      <c r="L396" s="463"/>
      <c r="M396" s="463"/>
      <c r="N396" s="161"/>
      <c r="O396" s="43"/>
      <c r="P396" s="42"/>
      <c r="Q396" s="50"/>
    </row>
    <row r="397" spans="1:17" s="20" customFormat="1" ht="51.75" hidden="1" customHeight="1">
      <c r="A397" s="37">
        <v>161</v>
      </c>
      <c r="B397" s="300" t="s">
        <v>21</v>
      </c>
      <c r="C397" s="188"/>
      <c r="D397" s="156" t="s">
        <v>12</v>
      </c>
      <c r="E397" s="289">
        <f>SUM(H397)</f>
        <v>0</v>
      </c>
      <c r="F397" s="61"/>
      <c r="G397" s="61"/>
      <c r="H397" s="31">
        <f t="shared" ref="H397:N397" si="78">H398+H399</f>
        <v>0</v>
      </c>
      <c r="I397" s="31">
        <f t="shared" si="78"/>
        <v>0</v>
      </c>
      <c r="J397" s="291">
        <f t="shared" si="78"/>
        <v>0</v>
      </c>
      <c r="K397" s="292">
        <f t="shared" si="78"/>
        <v>0</v>
      </c>
      <c r="L397" s="291">
        <f t="shared" si="78"/>
        <v>0</v>
      </c>
      <c r="M397" s="293">
        <f t="shared" si="78"/>
        <v>0</v>
      </c>
      <c r="N397" s="275">
        <f t="shared" si="78"/>
        <v>0</v>
      </c>
      <c r="O397" s="43"/>
      <c r="P397" s="42"/>
      <c r="Q397" s="50"/>
    </row>
    <row r="398" spans="1:17" s="20" customFormat="1" ht="12.5" hidden="1">
      <c r="A398" s="37">
        <v>162</v>
      </c>
      <c r="B398" s="301" t="s">
        <v>14</v>
      </c>
      <c r="C398" s="156"/>
      <c r="D398" s="156"/>
      <c r="E398" s="70">
        <f>SUM(H398)</f>
        <v>0</v>
      </c>
      <c r="F398" s="70"/>
      <c r="G398" s="70"/>
      <c r="H398" s="82">
        <f>SUM(I398:N398)</f>
        <v>0</v>
      </c>
      <c r="I398" s="82">
        <f t="shared" ref="I398:L398" si="79">I404+I407+I410+I413</f>
        <v>0</v>
      </c>
      <c r="J398" s="82">
        <f t="shared" si="79"/>
        <v>0</v>
      </c>
      <c r="K398" s="53">
        <f t="shared" si="79"/>
        <v>0</v>
      </c>
      <c r="L398" s="82">
        <f t="shared" si="79"/>
        <v>0</v>
      </c>
      <c r="M398" s="100">
        <v>0</v>
      </c>
      <c r="N398" s="42"/>
      <c r="O398" s="43"/>
      <c r="P398" s="42"/>
      <c r="Q398" s="50"/>
    </row>
    <row r="399" spans="1:17" s="18" customFormat="1" ht="12.5" hidden="1">
      <c r="A399" s="37">
        <v>163</v>
      </c>
      <c r="B399" s="301" t="s">
        <v>15</v>
      </c>
      <c r="C399" s="156"/>
      <c r="D399" s="156"/>
      <c r="E399" s="70">
        <f>SUM(H399)</f>
        <v>0</v>
      </c>
      <c r="F399" s="70"/>
      <c r="G399" s="70"/>
      <c r="H399" s="82">
        <f>SUM(I399:N399)</f>
        <v>0</v>
      </c>
      <c r="I399" s="82">
        <f t="shared" ref="I399:L399" si="80">I402+I405+ I408+I411+I414</f>
        <v>0</v>
      </c>
      <c r="J399" s="82">
        <f t="shared" si="80"/>
        <v>0</v>
      </c>
      <c r="K399" s="53">
        <f t="shared" si="80"/>
        <v>0</v>
      </c>
      <c r="L399" s="82">
        <f t="shared" si="80"/>
        <v>0</v>
      </c>
      <c r="M399" s="100">
        <v>0</v>
      </c>
      <c r="N399" s="243">
        <v>0</v>
      </c>
      <c r="O399" s="60"/>
      <c r="P399" s="59"/>
      <c r="Q399" s="50"/>
    </row>
    <row r="400" spans="1:17" s="18" customFormat="1" ht="13.5" hidden="1" customHeight="1">
      <c r="A400" s="37">
        <v>164</v>
      </c>
      <c r="B400" s="301" t="s">
        <v>16</v>
      </c>
      <c r="C400" s="156"/>
      <c r="D400" s="156"/>
      <c r="E400" s="70"/>
      <c r="F400" s="70"/>
      <c r="G400" s="70"/>
      <c r="H400" s="82"/>
      <c r="I400" s="127"/>
      <c r="J400" s="127"/>
      <c r="K400" s="128"/>
      <c r="L400" s="127"/>
      <c r="M400" s="129"/>
      <c r="N400" s="243"/>
      <c r="O400" s="60"/>
      <c r="P400" s="59"/>
      <c r="Q400" s="50"/>
    </row>
    <row r="401" spans="1:17" s="18" customFormat="1" ht="126.5" hidden="1">
      <c r="A401" s="37">
        <v>260</v>
      </c>
      <c r="B401" s="302" t="s">
        <v>110</v>
      </c>
      <c r="C401" s="79" t="s">
        <v>135</v>
      </c>
      <c r="D401" s="122" t="s">
        <v>12</v>
      </c>
      <c r="E401" s="127">
        <f t="shared" ref="E401:E409" si="81">SUM(H401)</f>
        <v>0</v>
      </c>
      <c r="F401" s="37">
        <v>2015</v>
      </c>
      <c r="G401" s="37">
        <v>2015</v>
      </c>
      <c r="H401" s="82">
        <f t="shared" ref="H401:M401" si="82">SUM(H402)</f>
        <v>0</v>
      </c>
      <c r="I401" s="82">
        <f t="shared" si="82"/>
        <v>0</v>
      </c>
      <c r="J401" s="82">
        <f t="shared" si="82"/>
        <v>0</v>
      </c>
      <c r="K401" s="53">
        <f t="shared" si="82"/>
        <v>0</v>
      </c>
      <c r="L401" s="82">
        <f t="shared" si="82"/>
        <v>0</v>
      </c>
      <c r="M401" s="100">
        <f t="shared" si="82"/>
        <v>0</v>
      </c>
      <c r="N401" s="59"/>
      <c r="O401" s="60"/>
      <c r="P401" s="59"/>
      <c r="Q401" s="50"/>
    </row>
    <row r="402" spans="1:17" s="18" customFormat="1" ht="12.5" hidden="1">
      <c r="A402" s="37">
        <v>261</v>
      </c>
      <c r="B402" s="303" t="s">
        <v>15</v>
      </c>
      <c r="C402" s="169"/>
      <c r="D402" s="169"/>
      <c r="E402" s="127">
        <f t="shared" si="81"/>
        <v>0</v>
      </c>
      <c r="F402" s="284"/>
      <c r="G402" s="284"/>
      <c r="H402" s="82">
        <f>SUM(I402:M402)</f>
        <v>0</v>
      </c>
      <c r="I402" s="127"/>
      <c r="J402" s="127">
        <v>0</v>
      </c>
      <c r="K402" s="128"/>
      <c r="L402" s="127"/>
      <c r="M402" s="129"/>
      <c r="N402" s="59"/>
      <c r="O402" s="60"/>
      <c r="P402" s="59"/>
      <c r="Q402" s="50"/>
    </row>
    <row r="403" spans="1:17" s="314" customFormat="1" ht="50" hidden="1">
      <c r="A403" s="304">
        <v>262</v>
      </c>
      <c r="B403" s="305" t="s">
        <v>111</v>
      </c>
      <c r="C403" s="306" t="s">
        <v>135</v>
      </c>
      <c r="D403" s="307" t="s">
        <v>12</v>
      </c>
      <c r="E403" s="308">
        <f t="shared" si="81"/>
        <v>0</v>
      </c>
      <c r="F403" s="304">
        <v>2016</v>
      </c>
      <c r="G403" s="304">
        <v>2016</v>
      </c>
      <c r="H403" s="309">
        <f t="shared" ref="H403:M403" si="83">SUM(H404:H405)</f>
        <v>0</v>
      </c>
      <c r="I403" s="309">
        <f t="shared" si="83"/>
        <v>0</v>
      </c>
      <c r="J403" s="309">
        <f t="shared" si="83"/>
        <v>0</v>
      </c>
      <c r="K403" s="53">
        <f t="shared" si="83"/>
        <v>0</v>
      </c>
      <c r="L403" s="309">
        <f t="shared" si="83"/>
        <v>0</v>
      </c>
      <c r="M403" s="310">
        <f t="shared" si="83"/>
        <v>0</v>
      </c>
      <c r="N403" s="311"/>
      <c r="O403" s="312"/>
      <c r="P403" s="313"/>
      <c r="Q403" s="50"/>
    </row>
    <row r="404" spans="1:17" s="314" customFormat="1" ht="12.5" hidden="1">
      <c r="A404" s="304">
        <v>263</v>
      </c>
      <c r="B404" s="315" t="s">
        <v>14</v>
      </c>
      <c r="C404" s="316"/>
      <c r="D404" s="316"/>
      <c r="E404" s="308">
        <f t="shared" si="81"/>
        <v>0</v>
      </c>
      <c r="F404" s="317"/>
      <c r="G404" s="317"/>
      <c r="H404" s="309">
        <f>SUM(I404:M404)</f>
        <v>0</v>
      </c>
      <c r="I404" s="308"/>
      <c r="J404" s="318"/>
      <c r="K404" s="297">
        <v>0</v>
      </c>
      <c r="L404" s="308"/>
      <c r="M404" s="319"/>
      <c r="N404" s="313"/>
      <c r="O404" s="312"/>
      <c r="P404" s="313"/>
      <c r="Q404" s="50"/>
    </row>
    <row r="405" spans="1:17" s="314" customFormat="1" ht="12.5" hidden="1">
      <c r="A405" s="304">
        <v>264</v>
      </c>
      <c r="B405" s="315" t="s">
        <v>15</v>
      </c>
      <c r="C405" s="316"/>
      <c r="D405" s="316"/>
      <c r="E405" s="308">
        <f t="shared" si="81"/>
        <v>0</v>
      </c>
      <c r="F405" s="317"/>
      <c r="G405" s="317"/>
      <c r="H405" s="309">
        <f>SUM(I405:M405)</f>
        <v>0</v>
      </c>
      <c r="I405" s="308"/>
      <c r="J405" s="308"/>
      <c r="K405" s="128">
        <v>0</v>
      </c>
      <c r="L405" s="308"/>
      <c r="M405" s="319"/>
      <c r="N405" s="313"/>
      <c r="O405" s="312"/>
      <c r="P405" s="313"/>
      <c r="Q405" s="50"/>
    </row>
    <row r="406" spans="1:17" s="20" customFormat="1" ht="50" hidden="1">
      <c r="A406" s="37">
        <v>265</v>
      </c>
      <c r="B406" s="320" t="s">
        <v>112</v>
      </c>
      <c r="C406" s="79" t="s">
        <v>135</v>
      </c>
      <c r="D406" s="122" t="s">
        <v>12</v>
      </c>
      <c r="E406" s="127">
        <f t="shared" si="81"/>
        <v>0</v>
      </c>
      <c r="F406" s="37">
        <v>2017</v>
      </c>
      <c r="G406" s="37">
        <v>2017</v>
      </c>
      <c r="H406" s="82">
        <f t="shared" ref="H406:M406" si="84">SUM(H407:H408)</f>
        <v>0</v>
      </c>
      <c r="I406" s="82">
        <f t="shared" si="84"/>
        <v>0</v>
      </c>
      <c r="J406" s="82">
        <f t="shared" si="84"/>
        <v>0</v>
      </c>
      <c r="K406" s="53">
        <f t="shared" si="84"/>
        <v>0</v>
      </c>
      <c r="L406" s="82">
        <f t="shared" si="84"/>
        <v>0</v>
      </c>
      <c r="M406" s="100">
        <f t="shared" si="84"/>
        <v>0</v>
      </c>
      <c r="N406" s="42"/>
      <c r="O406" s="43"/>
      <c r="P406" s="42"/>
      <c r="Q406" s="50"/>
    </row>
    <row r="407" spans="1:17" s="20" customFormat="1" ht="12.5" hidden="1">
      <c r="A407" s="37">
        <v>266</v>
      </c>
      <c r="B407" s="303" t="s">
        <v>14</v>
      </c>
      <c r="C407" s="169"/>
      <c r="D407" s="169"/>
      <c r="E407" s="127">
        <f t="shared" si="81"/>
        <v>0</v>
      </c>
      <c r="F407" s="284"/>
      <c r="G407" s="284"/>
      <c r="H407" s="82">
        <f>SUM(L407)</f>
        <v>0</v>
      </c>
      <c r="I407" s="127"/>
      <c r="J407" s="296"/>
      <c r="K407" s="297"/>
      <c r="L407" s="127">
        <v>0</v>
      </c>
      <c r="M407" s="129"/>
      <c r="N407" s="42"/>
      <c r="O407" s="43"/>
      <c r="P407" s="42"/>
      <c r="Q407" s="50"/>
    </row>
    <row r="408" spans="1:17" s="20" customFormat="1" ht="12.5" hidden="1">
      <c r="A408" s="37">
        <v>267</v>
      </c>
      <c r="B408" s="303" t="s">
        <v>15</v>
      </c>
      <c r="C408" s="169"/>
      <c r="D408" s="169"/>
      <c r="E408" s="127">
        <f t="shared" si="81"/>
        <v>0</v>
      </c>
      <c r="F408" s="284"/>
      <c r="G408" s="284"/>
      <c r="H408" s="82">
        <f>SUM(L408)</f>
        <v>0</v>
      </c>
      <c r="I408" s="127"/>
      <c r="J408" s="127"/>
      <c r="K408" s="128"/>
      <c r="L408" s="127">
        <v>0</v>
      </c>
      <c r="M408" s="129"/>
      <c r="N408" s="42"/>
      <c r="O408" s="43"/>
      <c r="P408" s="42"/>
      <c r="Q408" s="50"/>
    </row>
    <row r="409" spans="1:17" s="20" customFormat="1" ht="50" hidden="1">
      <c r="A409" s="37">
        <v>165</v>
      </c>
      <c r="B409" s="320" t="s">
        <v>113</v>
      </c>
      <c r="C409" s="79" t="s">
        <v>135</v>
      </c>
      <c r="D409" s="122" t="s">
        <v>12</v>
      </c>
      <c r="E409" s="127">
        <f t="shared" si="81"/>
        <v>0</v>
      </c>
      <c r="F409" s="37">
        <v>2018</v>
      </c>
      <c r="G409" s="37">
        <v>2018</v>
      </c>
      <c r="H409" s="82">
        <f>SUM(H410:H411)</f>
        <v>0</v>
      </c>
      <c r="I409" s="127"/>
      <c r="J409" s="127"/>
      <c r="K409" s="128"/>
      <c r="L409" s="127"/>
      <c r="M409" s="129">
        <f>SUM(M410:M411)</f>
        <v>0</v>
      </c>
      <c r="N409" s="42"/>
      <c r="O409" s="43"/>
      <c r="P409" s="42"/>
      <c r="Q409" s="50"/>
    </row>
    <row r="410" spans="1:17" s="20" customFormat="1" ht="12.5" hidden="1">
      <c r="A410" s="37">
        <v>166</v>
      </c>
      <c r="B410" s="303" t="s">
        <v>14</v>
      </c>
      <c r="C410" s="169"/>
      <c r="D410" s="169"/>
      <c r="E410" s="127">
        <v>0</v>
      </c>
      <c r="F410" s="284"/>
      <c r="G410" s="284"/>
      <c r="H410" s="82">
        <f>SUM(I410:N410)</f>
        <v>0</v>
      </c>
      <c r="I410" s="127"/>
      <c r="J410" s="296"/>
      <c r="K410" s="297"/>
      <c r="L410" s="127"/>
      <c r="M410" s="129">
        <v>0</v>
      </c>
      <c r="N410" s="42"/>
      <c r="O410" s="43"/>
      <c r="P410" s="42"/>
      <c r="Q410" s="50"/>
    </row>
    <row r="411" spans="1:17" s="20" customFormat="1" ht="12.5" hidden="1">
      <c r="A411" s="37">
        <v>167</v>
      </c>
      <c r="B411" s="303" t="s">
        <v>15</v>
      </c>
      <c r="C411" s="169"/>
      <c r="D411" s="169"/>
      <c r="E411" s="127">
        <v>0</v>
      </c>
      <c r="F411" s="284"/>
      <c r="G411" s="284"/>
      <c r="H411" s="82">
        <f>SUM(I411:N411)</f>
        <v>0</v>
      </c>
      <c r="I411" s="127"/>
      <c r="J411" s="127"/>
      <c r="K411" s="128"/>
      <c r="L411" s="127"/>
      <c r="M411" s="129">
        <v>0</v>
      </c>
      <c r="N411" s="42"/>
      <c r="O411" s="43"/>
      <c r="P411" s="42"/>
      <c r="Q411" s="50"/>
    </row>
    <row r="412" spans="1:17" s="20" customFormat="1" ht="69" hidden="1">
      <c r="A412" s="37">
        <v>168</v>
      </c>
      <c r="B412" s="321" t="s">
        <v>172</v>
      </c>
      <c r="C412" s="79" t="s">
        <v>135</v>
      </c>
      <c r="D412" s="122" t="s">
        <v>12</v>
      </c>
      <c r="E412" s="127">
        <f>SUM(H412)</f>
        <v>0</v>
      </c>
      <c r="F412" s="37">
        <v>2018</v>
      </c>
      <c r="G412" s="37">
        <v>2019</v>
      </c>
      <c r="H412" s="82">
        <f>SUM(H413:H414)</f>
        <v>0</v>
      </c>
      <c r="I412" s="82">
        <f t="shared" ref="I412:N412" si="85">SUM(I413:I414)</f>
        <v>0</v>
      </c>
      <c r="J412" s="82">
        <f t="shared" si="85"/>
        <v>0</v>
      </c>
      <c r="K412" s="82">
        <f t="shared" si="85"/>
        <v>0</v>
      </c>
      <c r="L412" s="82">
        <f t="shared" si="85"/>
        <v>0</v>
      </c>
      <c r="M412" s="82">
        <f t="shared" si="85"/>
        <v>0</v>
      </c>
      <c r="N412" s="82">
        <f t="shared" si="85"/>
        <v>0</v>
      </c>
      <c r="O412" s="43"/>
      <c r="P412" s="42"/>
      <c r="Q412" s="50"/>
    </row>
    <row r="413" spans="1:17" s="20" customFormat="1" ht="12.5" hidden="1">
      <c r="A413" s="37">
        <v>169</v>
      </c>
      <c r="B413" s="303" t="s">
        <v>14</v>
      </c>
      <c r="C413" s="169"/>
      <c r="D413" s="169"/>
      <c r="E413" s="127">
        <f>SUM(H413)</f>
        <v>0</v>
      </c>
      <c r="F413" s="284"/>
      <c r="G413" s="284"/>
      <c r="H413" s="82">
        <f>SUM(I413:N413)</f>
        <v>0</v>
      </c>
      <c r="I413" s="82">
        <v>0</v>
      </c>
      <c r="J413" s="296">
        <v>0</v>
      </c>
      <c r="K413" s="297">
        <v>0</v>
      </c>
      <c r="L413" s="127">
        <v>0</v>
      </c>
      <c r="M413" s="129">
        <v>0</v>
      </c>
      <c r="N413" s="42"/>
      <c r="O413" s="43"/>
      <c r="P413" s="42"/>
      <c r="Q413" s="50"/>
    </row>
    <row r="414" spans="1:17" s="18" customFormat="1" ht="12.5" hidden="1">
      <c r="A414" s="37">
        <v>170</v>
      </c>
      <c r="B414" s="322" t="s">
        <v>15</v>
      </c>
      <c r="C414" s="323"/>
      <c r="D414" s="324"/>
      <c r="E414" s="127">
        <f>SUM(H414)</f>
        <v>0</v>
      </c>
      <c r="F414" s="324"/>
      <c r="G414" s="324"/>
      <c r="H414" s="82">
        <f>SUM(I414:N414)</f>
        <v>0</v>
      </c>
      <c r="I414" s="325">
        <v>0</v>
      </c>
      <c r="J414" s="326">
        <v>0</v>
      </c>
      <c r="K414" s="327">
        <v>0</v>
      </c>
      <c r="L414" s="326">
        <v>0</v>
      </c>
      <c r="M414" s="328">
        <v>0</v>
      </c>
      <c r="N414" s="59">
        <v>0</v>
      </c>
      <c r="O414" s="60"/>
      <c r="P414" s="59"/>
      <c r="Q414" s="50"/>
    </row>
    <row r="415" spans="1:17" s="18" customFormat="1" ht="12.5">
      <c r="A415" s="37">
        <v>165</v>
      </c>
      <c r="B415" s="448" t="s">
        <v>239</v>
      </c>
      <c r="C415" s="449"/>
      <c r="D415" s="449"/>
      <c r="E415" s="449"/>
      <c r="F415" s="449"/>
      <c r="G415" s="449"/>
      <c r="H415" s="449"/>
      <c r="I415" s="449"/>
      <c r="J415" s="449"/>
      <c r="K415" s="449"/>
      <c r="L415" s="449"/>
      <c r="M415" s="450"/>
      <c r="N415" s="59"/>
      <c r="O415" s="60"/>
      <c r="P415" s="59"/>
      <c r="Q415" s="50"/>
    </row>
    <row r="416" spans="1:17" s="51" customFormat="1" ht="46">
      <c r="A416" s="40">
        <v>166</v>
      </c>
      <c r="B416" s="329" t="s">
        <v>114</v>
      </c>
      <c r="C416" s="330"/>
      <c r="D416" s="330"/>
      <c r="E416" s="331">
        <f>SUM(E417:E419)</f>
        <v>146034.70200000002</v>
      </c>
      <c r="F416" s="331"/>
      <c r="G416" s="331"/>
      <c r="H416" s="332">
        <f>SUM(I416:P416)</f>
        <v>146034.70199999999</v>
      </c>
      <c r="I416" s="332">
        <f>SUM(I418:I419)</f>
        <v>1545.221</v>
      </c>
      <c r="J416" s="332">
        <f>SUM(J417:J419)</f>
        <v>11815</v>
      </c>
      <c r="K416" s="332">
        <f t="shared" ref="K416:P416" si="86">SUM(K417:K419)</f>
        <v>27851</v>
      </c>
      <c r="L416" s="332">
        <f t="shared" si="86"/>
        <v>312.83100000000002</v>
      </c>
      <c r="M416" s="333">
        <f t="shared" si="86"/>
        <v>0</v>
      </c>
      <c r="N416" s="47">
        <f t="shared" si="86"/>
        <v>0</v>
      </c>
      <c r="O416" s="431">
        <f t="shared" si="86"/>
        <v>52255.33</v>
      </c>
      <c r="P416" s="432">
        <f t="shared" si="86"/>
        <v>52255.320000000007</v>
      </c>
      <c r="Q416" s="50"/>
    </row>
    <row r="417" spans="1:17" s="51" customFormat="1" ht="19.5" customHeight="1">
      <c r="A417" s="40">
        <v>167</v>
      </c>
      <c r="B417" s="334" t="s">
        <v>14</v>
      </c>
      <c r="C417" s="335"/>
      <c r="D417" s="335"/>
      <c r="E417" s="336">
        <f>SUM(H417)</f>
        <v>128110.23000000001</v>
      </c>
      <c r="F417" s="58"/>
      <c r="G417" s="58"/>
      <c r="H417" s="53">
        <f>SUM(I417:P417)</f>
        <v>128110.23000000001</v>
      </c>
      <c r="I417" s="53">
        <f>I421+I429+I432+I441+I446+I453+I458</f>
        <v>0</v>
      </c>
      <c r="J417" s="53">
        <f>J421+J429+J432+J441+J446+J453+J458</f>
        <v>0</v>
      </c>
      <c r="K417" s="53">
        <f>K421+K429+K432+K441+K446+K453+K458</f>
        <v>26734.9</v>
      </c>
      <c r="L417" s="53">
        <f>L421+L429+L432+L441+L446+L453+L458</f>
        <v>0</v>
      </c>
      <c r="M417" s="53">
        <f>SUM(M429,M432,M441,M453,M458)</f>
        <v>0</v>
      </c>
      <c r="N417" s="53">
        <f>SUM(N429,N432,N441,N453,N458)</f>
        <v>0</v>
      </c>
      <c r="O417" s="346">
        <v>50687.67</v>
      </c>
      <c r="P417" s="346">
        <v>50687.66</v>
      </c>
      <c r="Q417" s="50"/>
    </row>
    <row r="418" spans="1:17" s="337" customFormat="1" ht="12.5">
      <c r="A418" s="40">
        <v>168</v>
      </c>
      <c r="B418" s="334" t="s">
        <v>15</v>
      </c>
      <c r="C418" s="335"/>
      <c r="D418" s="335"/>
      <c r="E418" s="336">
        <f>SUM(H418)</f>
        <v>8224.4719999999998</v>
      </c>
      <c r="F418" s="58"/>
      <c r="G418" s="58"/>
      <c r="H418" s="53">
        <f>SUM(I418:P418)</f>
        <v>8224.4719999999998</v>
      </c>
      <c r="I418" s="53">
        <f>I427+I430+I433+I437+I439+I442+I444+I447+I451+I454+I456+I459+I461+I463+I465+I467+I449+I435</f>
        <v>1545.221</v>
      </c>
      <c r="J418" s="53">
        <f>J427+J430+J433+J437+J439+J442+J444+J447+J451+J454+J456+J459+J461+J463+J465+J467+J449+J435</f>
        <v>2115</v>
      </c>
      <c r="K418" s="53">
        <f>K427+K430+K433+K437+K439+K442+K444+K447+K451+K454+K456+K459+K461+K463+K465+K467+K449+K435</f>
        <v>1116.0999999999999</v>
      </c>
      <c r="L418" s="53">
        <v>312.83100000000002</v>
      </c>
      <c r="M418" s="53">
        <v>0</v>
      </c>
      <c r="N418" s="53">
        <f>SUM(N427,N430,N433,N435,N437,N442,N449,,N451,N454,N456,N459,N461,,N463,N465,N467)</f>
        <v>0</v>
      </c>
      <c r="O418" s="346">
        <v>1567.66</v>
      </c>
      <c r="P418" s="345">
        <v>1567.66</v>
      </c>
      <c r="Q418" s="50"/>
    </row>
    <row r="419" spans="1:17" s="51" customFormat="1" ht="12.5">
      <c r="A419" s="40">
        <v>169</v>
      </c>
      <c r="B419" s="334" t="s">
        <v>16</v>
      </c>
      <c r="C419" s="335"/>
      <c r="D419" s="335"/>
      <c r="E419" s="336">
        <f>SUM(H419)</f>
        <v>9700</v>
      </c>
      <c r="F419" s="58"/>
      <c r="G419" s="58"/>
      <c r="H419" s="53">
        <f t="shared" ref="H419:P419" si="87">H423+H425</f>
        <v>9700</v>
      </c>
      <c r="I419" s="53">
        <f t="shared" si="87"/>
        <v>0</v>
      </c>
      <c r="J419" s="53">
        <f>J423+J425</f>
        <v>9700</v>
      </c>
      <c r="K419" s="53">
        <f t="shared" si="87"/>
        <v>0</v>
      </c>
      <c r="L419" s="53">
        <f t="shared" si="87"/>
        <v>0</v>
      </c>
      <c r="M419" s="54">
        <f t="shared" si="87"/>
        <v>0</v>
      </c>
      <c r="N419" s="55">
        <f t="shared" si="87"/>
        <v>0</v>
      </c>
      <c r="O419" s="56">
        <f t="shared" si="87"/>
        <v>0</v>
      </c>
      <c r="P419" s="55">
        <f t="shared" si="87"/>
        <v>0</v>
      </c>
      <c r="Q419" s="50"/>
    </row>
    <row r="420" spans="1:17" s="20" customFormat="1" ht="230" hidden="1">
      <c r="A420" s="37">
        <v>176</v>
      </c>
      <c r="B420" s="338" t="s">
        <v>115</v>
      </c>
      <c r="C420" s="79" t="s">
        <v>19</v>
      </c>
      <c r="D420" s="122" t="s">
        <v>12</v>
      </c>
      <c r="E420" s="339">
        <v>0</v>
      </c>
      <c r="F420" s="37">
        <v>2015</v>
      </c>
      <c r="G420" s="37">
        <v>2016</v>
      </c>
      <c r="H420" s="82">
        <f>SUM(H421)</f>
        <v>0</v>
      </c>
      <c r="I420" s="82">
        <f t="shared" ref="I420:M420" si="88">SUM(I421)</f>
        <v>0</v>
      </c>
      <c r="J420" s="82">
        <f t="shared" si="88"/>
        <v>0</v>
      </c>
      <c r="K420" s="53">
        <f t="shared" si="88"/>
        <v>0</v>
      </c>
      <c r="L420" s="82">
        <f t="shared" si="88"/>
        <v>0</v>
      </c>
      <c r="M420" s="100">
        <f t="shared" si="88"/>
        <v>0</v>
      </c>
      <c r="N420" s="340"/>
      <c r="O420" s="43"/>
      <c r="P420" s="42"/>
      <c r="Q420" s="50"/>
    </row>
    <row r="421" spans="1:17" s="20" customFormat="1" ht="12.5" hidden="1">
      <c r="A421" s="37">
        <v>177</v>
      </c>
      <c r="B421" s="303" t="s">
        <v>14</v>
      </c>
      <c r="C421" s="169"/>
      <c r="D421" s="169"/>
      <c r="E421" s="339">
        <v>0</v>
      </c>
      <c r="F421" s="284"/>
      <c r="G421" s="284"/>
      <c r="H421" s="82">
        <f>I421+J421+K421+L421+M421</f>
        <v>0</v>
      </c>
      <c r="I421" s="127"/>
      <c r="J421" s="296">
        <v>0</v>
      </c>
      <c r="K421" s="297">
        <v>0</v>
      </c>
      <c r="L421" s="127"/>
      <c r="M421" s="129"/>
      <c r="N421" s="340"/>
      <c r="O421" s="43"/>
      <c r="P421" s="42"/>
      <c r="Q421" s="50"/>
    </row>
    <row r="422" spans="1:17" s="20" customFormat="1" ht="57.5">
      <c r="A422" s="37">
        <v>170</v>
      </c>
      <c r="B422" s="320" t="s">
        <v>274</v>
      </c>
      <c r="C422" s="79" t="s">
        <v>253</v>
      </c>
      <c r="D422" s="122" t="s">
        <v>12</v>
      </c>
      <c r="E422" s="127">
        <f t="shared" ref="E422:E427" si="89">SUM(H422)</f>
        <v>5500</v>
      </c>
      <c r="F422" s="37">
        <v>2015</v>
      </c>
      <c r="G422" s="37">
        <v>2015</v>
      </c>
      <c r="H422" s="127">
        <f>SUM(I422:M422)</f>
        <v>5500</v>
      </c>
      <c r="I422" s="127">
        <f>SUM(I423)</f>
        <v>0</v>
      </c>
      <c r="J422" s="127">
        <f>SUM(J423)</f>
        <v>5500</v>
      </c>
      <c r="K422" s="128">
        <v>0</v>
      </c>
      <c r="L422" s="127">
        <f>SUM(L423)</f>
        <v>0</v>
      </c>
      <c r="M422" s="129">
        <f>SUM(M423)</f>
        <v>0</v>
      </c>
      <c r="N422" s="129">
        <f t="shared" ref="N422:P422" si="90">SUM(N423)</f>
        <v>0</v>
      </c>
      <c r="O422" s="129">
        <f t="shared" si="90"/>
        <v>0</v>
      </c>
      <c r="P422" s="127">
        <f t="shared" si="90"/>
        <v>0</v>
      </c>
      <c r="Q422" s="50"/>
    </row>
    <row r="423" spans="1:17" s="20" customFormat="1" ht="12.5">
      <c r="A423" s="37">
        <v>171</v>
      </c>
      <c r="B423" s="303" t="s">
        <v>16</v>
      </c>
      <c r="C423" s="169"/>
      <c r="D423" s="169"/>
      <c r="E423" s="127">
        <f t="shared" si="89"/>
        <v>5500</v>
      </c>
      <c r="F423" s="284"/>
      <c r="G423" s="284"/>
      <c r="H423" s="127">
        <f>SUM(I423:M423)</f>
        <v>5500</v>
      </c>
      <c r="I423" s="127"/>
      <c r="J423" s="127">
        <v>5500</v>
      </c>
      <c r="K423" s="128">
        <v>0</v>
      </c>
      <c r="L423" s="127"/>
      <c r="M423" s="129"/>
      <c r="N423" s="341"/>
      <c r="O423" s="342"/>
      <c r="P423" s="341"/>
      <c r="Q423" s="50"/>
    </row>
    <row r="424" spans="1:17" s="20" customFormat="1" ht="57.5">
      <c r="A424" s="37">
        <v>172</v>
      </c>
      <c r="B424" s="320" t="s">
        <v>287</v>
      </c>
      <c r="C424" s="79" t="s">
        <v>253</v>
      </c>
      <c r="D424" s="122" t="s">
        <v>12</v>
      </c>
      <c r="E424" s="127">
        <f t="shared" si="89"/>
        <v>4200</v>
      </c>
      <c r="F424" s="37">
        <v>2015</v>
      </c>
      <c r="G424" s="37">
        <v>2015</v>
      </c>
      <c r="H424" s="127">
        <f>SUM(I424:M424)</f>
        <v>4200</v>
      </c>
      <c r="I424" s="127">
        <f>SUM(I425)</f>
        <v>0</v>
      </c>
      <c r="J424" s="127">
        <f>SUM(J425)</f>
        <v>4200</v>
      </c>
      <c r="K424" s="128">
        <f>SUM(K425)</f>
        <v>0</v>
      </c>
      <c r="L424" s="127">
        <f>SUM(L425)</f>
        <v>0</v>
      </c>
      <c r="M424" s="129">
        <f>SUM(M425)</f>
        <v>0</v>
      </c>
      <c r="N424" s="129">
        <f t="shared" ref="N424:P424" si="91">SUM(N425)</f>
        <v>0</v>
      </c>
      <c r="O424" s="129">
        <f t="shared" si="91"/>
        <v>0</v>
      </c>
      <c r="P424" s="127">
        <f t="shared" si="91"/>
        <v>0</v>
      </c>
      <c r="Q424" s="50"/>
    </row>
    <row r="425" spans="1:17" s="20" customFormat="1" ht="12.5">
      <c r="A425" s="37">
        <v>173</v>
      </c>
      <c r="B425" s="303" t="s">
        <v>16</v>
      </c>
      <c r="C425" s="169"/>
      <c r="D425" s="169"/>
      <c r="E425" s="127">
        <f t="shared" si="89"/>
        <v>4200</v>
      </c>
      <c r="F425" s="284"/>
      <c r="G425" s="284"/>
      <c r="H425" s="82">
        <f>SUM(I425:M425)</f>
        <v>4200</v>
      </c>
      <c r="I425" s="127"/>
      <c r="J425" s="127">
        <v>4200</v>
      </c>
      <c r="K425" s="128">
        <v>0</v>
      </c>
      <c r="L425" s="128">
        <v>0</v>
      </c>
      <c r="M425" s="128">
        <v>0</v>
      </c>
      <c r="N425" s="128">
        <v>0</v>
      </c>
      <c r="O425" s="128">
        <v>0</v>
      </c>
      <c r="P425" s="128">
        <v>0</v>
      </c>
      <c r="Q425" s="50"/>
    </row>
    <row r="426" spans="1:17" s="20" customFormat="1" ht="80.5">
      <c r="A426" s="37">
        <v>174</v>
      </c>
      <c r="B426" s="343" t="s">
        <v>275</v>
      </c>
      <c r="C426" s="157" t="s">
        <v>254</v>
      </c>
      <c r="D426" s="158" t="s">
        <v>12</v>
      </c>
      <c r="E426" s="128">
        <f t="shared" si="89"/>
        <v>341.48</v>
      </c>
      <c r="F426" s="40">
        <v>2014</v>
      </c>
      <c r="G426" s="40">
        <v>2014</v>
      </c>
      <c r="H426" s="128">
        <f>SUM(H427)</f>
        <v>341.48</v>
      </c>
      <c r="I426" s="128">
        <f t="shared" ref="I426:P426" si="92">SUM(I427)</f>
        <v>341.48</v>
      </c>
      <c r="J426" s="128">
        <f t="shared" si="92"/>
        <v>0</v>
      </c>
      <c r="K426" s="128">
        <f t="shared" si="92"/>
        <v>0</v>
      </c>
      <c r="L426" s="53">
        <f t="shared" si="92"/>
        <v>0</v>
      </c>
      <c r="M426" s="53">
        <f t="shared" si="92"/>
        <v>0</v>
      </c>
      <c r="N426" s="53">
        <f t="shared" si="92"/>
        <v>0</v>
      </c>
      <c r="O426" s="53">
        <f t="shared" si="92"/>
        <v>0</v>
      </c>
      <c r="P426" s="53">
        <f t="shared" si="92"/>
        <v>0</v>
      </c>
      <c r="Q426" s="50"/>
    </row>
    <row r="427" spans="1:17" s="20" customFormat="1" ht="12.5">
      <c r="A427" s="37">
        <v>175</v>
      </c>
      <c r="B427" s="303" t="s">
        <v>15</v>
      </c>
      <c r="C427" s="169"/>
      <c r="D427" s="169"/>
      <c r="E427" s="127">
        <f t="shared" si="89"/>
        <v>341.48</v>
      </c>
      <c r="F427" s="284"/>
      <c r="G427" s="284"/>
      <c r="H427" s="127">
        <f>SUM(I427:M427)</f>
        <v>341.48</v>
      </c>
      <c r="I427" s="127">
        <v>341.48</v>
      </c>
      <c r="J427" s="127"/>
      <c r="K427" s="128"/>
      <c r="L427" s="127"/>
      <c r="M427" s="129"/>
      <c r="N427" s="42"/>
      <c r="O427" s="43"/>
      <c r="P427" s="42"/>
      <c r="Q427" s="50"/>
    </row>
    <row r="428" spans="1:17" s="51" customFormat="1" ht="57.5">
      <c r="A428" s="40">
        <v>176</v>
      </c>
      <c r="B428" s="344" t="s">
        <v>276</v>
      </c>
      <c r="C428" s="157" t="s">
        <v>135</v>
      </c>
      <c r="D428" s="158" t="s">
        <v>12</v>
      </c>
      <c r="E428" s="128">
        <f>SUM(E429:E430)</f>
        <v>9198.6</v>
      </c>
      <c r="F428" s="40">
        <v>2016</v>
      </c>
      <c r="G428" s="40">
        <v>2016</v>
      </c>
      <c r="H428" s="128">
        <f t="shared" ref="H428:P428" si="93">SUM(H429:H430)</f>
        <v>9198.6</v>
      </c>
      <c r="I428" s="128">
        <f t="shared" si="93"/>
        <v>0</v>
      </c>
      <c r="J428" s="128">
        <f t="shared" si="93"/>
        <v>0</v>
      </c>
      <c r="K428" s="128">
        <f t="shared" si="93"/>
        <v>9198.6</v>
      </c>
      <c r="L428" s="345">
        <f t="shared" si="93"/>
        <v>0</v>
      </c>
      <c r="M428" s="346">
        <f t="shared" si="93"/>
        <v>0</v>
      </c>
      <c r="N428" s="346">
        <f t="shared" si="93"/>
        <v>0</v>
      </c>
      <c r="O428" s="346">
        <f t="shared" si="93"/>
        <v>0</v>
      </c>
      <c r="P428" s="345">
        <f t="shared" si="93"/>
        <v>0</v>
      </c>
      <c r="Q428" s="50"/>
    </row>
    <row r="429" spans="1:17" s="51" customFormat="1" ht="12.5">
      <c r="A429" s="40">
        <v>177</v>
      </c>
      <c r="B429" s="347" t="s">
        <v>14</v>
      </c>
      <c r="C429" s="164"/>
      <c r="D429" s="164"/>
      <c r="E429" s="128">
        <f>SUM(H429)</f>
        <v>8905.6</v>
      </c>
      <c r="F429" s="348"/>
      <c r="G429" s="348"/>
      <c r="H429" s="53">
        <f>SUM(I429:M429)</f>
        <v>8905.6</v>
      </c>
      <c r="I429" s="128"/>
      <c r="J429" s="297">
        <v>0</v>
      </c>
      <c r="K429" s="297">
        <v>8905.6</v>
      </c>
      <c r="L429" s="128"/>
      <c r="M429" s="349"/>
      <c r="N429" s="179"/>
      <c r="O429" s="178"/>
      <c r="P429" s="179"/>
      <c r="Q429" s="50"/>
    </row>
    <row r="430" spans="1:17" s="51" customFormat="1" ht="12.5">
      <c r="A430" s="37">
        <v>178</v>
      </c>
      <c r="B430" s="347" t="s">
        <v>15</v>
      </c>
      <c r="C430" s="164"/>
      <c r="D430" s="164"/>
      <c r="E430" s="128">
        <f>SUM(H430)</f>
        <v>293</v>
      </c>
      <c r="F430" s="348"/>
      <c r="G430" s="348"/>
      <c r="H430" s="53">
        <f>SUM(I430:M430)</f>
        <v>293</v>
      </c>
      <c r="I430" s="128"/>
      <c r="J430" s="128">
        <v>0</v>
      </c>
      <c r="K430" s="128">
        <v>293</v>
      </c>
      <c r="L430" s="128"/>
      <c r="M430" s="349"/>
      <c r="N430" s="179"/>
      <c r="O430" s="178"/>
      <c r="P430" s="179"/>
      <c r="Q430" s="50"/>
    </row>
    <row r="431" spans="1:17" s="51" customFormat="1" ht="57.5">
      <c r="A431" s="40">
        <v>179</v>
      </c>
      <c r="B431" s="350" t="s">
        <v>288</v>
      </c>
      <c r="C431" s="157" t="s">
        <v>253</v>
      </c>
      <c r="D431" s="158" t="s">
        <v>12</v>
      </c>
      <c r="E431" s="128">
        <f>SUM(E432:E433)</f>
        <v>19217.399999999998</v>
      </c>
      <c r="F431" s="40">
        <v>2015</v>
      </c>
      <c r="G431" s="40">
        <v>2016</v>
      </c>
      <c r="H431" s="128">
        <f>H432+H433</f>
        <v>19217.399999999998</v>
      </c>
      <c r="I431" s="345">
        <f>SUM(I432:I433)</f>
        <v>0</v>
      </c>
      <c r="J431" s="128">
        <f>SUM(J432:J433)</f>
        <v>565</v>
      </c>
      <c r="K431" s="128">
        <f>SUM(K432:K433)</f>
        <v>18652.399999999998</v>
      </c>
      <c r="L431" s="345">
        <f>SUM(L432:L433)</f>
        <v>0</v>
      </c>
      <c r="M431" s="346">
        <f>SUM(M432:M433)</f>
        <v>0</v>
      </c>
      <c r="N431" s="346">
        <f t="shared" ref="N431:P431" si="94">SUM(N432:N433)</f>
        <v>0</v>
      </c>
      <c r="O431" s="346">
        <f t="shared" si="94"/>
        <v>0</v>
      </c>
      <c r="P431" s="345">
        <f t="shared" si="94"/>
        <v>0</v>
      </c>
      <c r="Q431" s="50"/>
    </row>
    <row r="432" spans="1:17" s="51" customFormat="1" ht="12.5">
      <c r="A432" s="37">
        <v>180</v>
      </c>
      <c r="B432" s="347" t="s">
        <v>14</v>
      </c>
      <c r="C432" s="164"/>
      <c r="D432" s="164"/>
      <c r="E432" s="128">
        <f>SUM(H432)</f>
        <v>17829.3</v>
      </c>
      <c r="F432" s="348"/>
      <c r="G432" s="348"/>
      <c r="H432" s="128">
        <f>SUM(I432:M432)</f>
        <v>17829.3</v>
      </c>
      <c r="I432" s="345">
        <v>0</v>
      </c>
      <c r="J432" s="351">
        <v>0</v>
      </c>
      <c r="K432" s="297">
        <v>17829.3</v>
      </c>
      <c r="L432" s="128"/>
      <c r="M432" s="349"/>
      <c r="N432" s="179"/>
      <c r="O432" s="178"/>
      <c r="P432" s="179"/>
      <c r="Q432" s="50"/>
    </row>
    <row r="433" spans="1:17" s="51" customFormat="1" ht="12.5">
      <c r="A433" s="40">
        <v>181</v>
      </c>
      <c r="B433" s="347" t="s">
        <v>15</v>
      </c>
      <c r="C433" s="164"/>
      <c r="D433" s="164"/>
      <c r="E433" s="128">
        <f>SUM(H433)</f>
        <v>1388.1</v>
      </c>
      <c r="F433" s="348"/>
      <c r="G433" s="348"/>
      <c r="H433" s="128">
        <f>SUM(I433:M433)</f>
        <v>1388.1</v>
      </c>
      <c r="I433" s="345">
        <v>0</v>
      </c>
      <c r="J433" s="345">
        <v>565</v>
      </c>
      <c r="K433" s="128">
        <v>823.1</v>
      </c>
      <c r="L433" s="128"/>
      <c r="M433" s="349"/>
      <c r="N433" s="179"/>
      <c r="O433" s="178"/>
      <c r="P433" s="179"/>
      <c r="Q433" s="50"/>
    </row>
    <row r="434" spans="1:17" s="51" customFormat="1" ht="80">
      <c r="A434" s="37">
        <v>182</v>
      </c>
      <c r="B434" s="352" t="s">
        <v>221</v>
      </c>
      <c r="C434" s="146" t="s">
        <v>222</v>
      </c>
      <c r="D434" s="158"/>
      <c r="E434" s="128">
        <f>SUM(E435)</f>
        <v>189.81</v>
      </c>
      <c r="F434" s="40">
        <v>2014</v>
      </c>
      <c r="G434" s="40">
        <v>2014</v>
      </c>
      <c r="H434" s="128">
        <f>SUM(H435)</f>
        <v>189.81</v>
      </c>
      <c r="I434" s="128">
        <f t="shared" ref="I434:P434" si="95">SUM(I435)</f>
        <v>189.81</v>
      </c>
      <c r="J434" s="53">
        <f t="shared" si="95"/>
        <v>0</v>
      </c>
      <c r="K434" s="53">
        <f t="shared" si="95"/>
        <v>0</v>
      </c>
      <c r="L434" s="53">
        <f t="shared" si="95"/>
        <v>0</v>
      </c>
      <c r="M434" s="54">
        <f t="shared" si="95"/>
        <v>0</v>
      </c>
      <c r="N434" s="54">
        <f t="shared" si="95"/>
        <v>0</v>
      </c>
      <c r="O434" s="54">
        <f t="shared" si="95"/>
        <v>0</v>
      </c>
      <c r="P434" s="53">
        <f t="shared" si="95"/>
        <v>0</v>
      </c>
      <c r="Q434" s="50"/>
    </row>
    <row r="435" spans="1:17" s="51" customFormat="1" ht="12.5">
      <c r="A435" s="40">
        <v>183</v>
      </c>
      <c r="B435" s="348" t="s">
        <v>15</v>
      </c>
      <c r="C435" s="146"/>
      <c r="D435" s="158"/>
      <c r="E435" s="128">
        <f>SUM(H435)</f>
        <v>189.81</v>
      </c>
      <c r="F435" s="40"/>
      <c r="G435" s="40"/>
      <c r="H435" s="128">
        <f>SUM(I435:M435)</f>
        <v>189.81</v>
      </c>
      <c r="I435" s="128">
        <v>189.81</v>
      </c>
      <c r="J435" s="128"/>
      <c r="K435" s="128"/>
      <c r="L435" s="128"/>
      <c r="M435" s="349"/>
      <c r="N435" s="179"/>
      <c r="O435" s="178"/>
      <c r="P435" s="179"/>
      <c r="Q435" s="50"/>
    </row>
    <row r="436" spans="1:17" s="20" customFormat="1" ht="130">
      <c r="A436" s="37">
        <v>184</v>
      </c>
      <c r="B436" s="353" t="s">
        <v>116</v>
      </c>
      <c r="C436" s="156" t="s">
        <v>169</v>
      </c>
      <c r="D436" s="122" t="s">
        <v>12</v>
      </c>
      <c r="E436" s="127">
        <f>SUM(E437)</f>
        <v>372.58</v>
      </c>
      <c r="F436" s="37">
        <v>2014</v>
      </c>
      <c r="G436" s="37">
        <v>2014</v>
      </c>
      <c r="H436" s="82">
        <f>SUM(H437)</f>
        <v>372.58</v>
      </c>
      <c r="I436" s="82">
        <f t="shared" ref="I436:P436" si="96">SUM(I437)</f>
        <v>372.58</v>
      </c>
      <c r="J436" s="82">
        <f t="shared" si="96"/>
        <v>0</v>
      </c>
      <c r="K436" s="53">
        <f t="shared" si="96"/>
        <v>0</v>
      </c>
      <c r="L436" s="82">
        <f t="shared" si="96"/>
        <v>0</v>
      </c>
      <c r="M436" s="100">
        <f t="shared" si="96"/>
        <v>0</v>
      </c>
      <c r="N436" s="100">
        <f t="shared" si="96"/>
        <v>0</v>
      </c>
      <c r="O436" s="100">
        <f t="shared" si="96"/>
        <v>0</v>
      </c>
      <c r="P436" s="82">
        <f t="shared" si="96"/>
        <v>0</v>
      </c>
      <c r="Q436" s="50"/>
    </row>
    <row r="437" spans="1:17" s="20" customFormat="1" ht="12.5">
      <c r="A437" s="37">
        <v>185</v>
      </c>
      <c r="B437" s="303" t="s">
        <v>15</v>
      </c>
      <c r="C437" s="169"/>
      <c r="D437" s="169"/>
      <c r="E437" s="127">
        <f>SUM(H437)</f>
        <v>372.58</v>
      </c>
      <c r="F437" s="284"/>
      <c r="G437" s="284"/>
      <c r="H437" s="82">
        <f>SUM(I437:L437)</f>
        <v>372.58</v>
      </c>
      <c r="I437" s="82">
        <v>372.58</v>
      </c>
      <c r="J437" s="127"/>
      <c r="K437" s="128"/>
      <c r="L437" s="127"/>
      <c r="M437" s="129"/>
      <c r="N437" s="42"/>
      <c r="O437" s="43"/>
      <c r="P437" s="42"/>
      <c r="Q437" s="50"/>
    </row>
    <row r="438" spans="1:17" s="20" customFormat="1" ht="115" hidden="1">
      <c r="A438" s="37">
        <v>156</v>
      </c>
      <c r="B438" s="302" t="s">
        <v>117</v>
      </c>
      <c r="C438" s="79" t="s">
        <v>135</v>
      </c>
      <c r="D438" s="122" t="s">
        <v>12</v>
      </c>
      <c r="E438" s="127">
        <f>SUM(H438)</f>
        <v>0</v>
      </c>
      <c r="F438" s="37">
        <v>2016</v>
      </c>
      <c r="G438" s="37">
        <v>2017</v>
      </c>
      <c r="H438" s="82">
        <f>I438+J438+K438+L438+M438</f>
        <v>0</v>
      </c>
      <c r="I438" s="127"/>
      <c r="J438" s="127"/>
      <c r="K438" s="128">
        <f>SUM(K439)</f>
        <v>0</v>
      </c>
      <c r="L438" s="127">
        <v>0</v>
      </c>
      <c r="M438" s="129"/>
      <c r="N438" s="42"/>
      <c r="O438" s="43"/>
      <c r="P438" s="42"/>
      <c r="Q438" s="50"/>
    </row>
    <row r="439" spans="1:17" s="20" customFormat="1" ht="12.5" hidden="1">
      <c r="A439" s="40">
        <v>157</v>
      </c>
      <c r="B439" s="303" t="s">
        <v>15</v>
      </c>
      <c r="C439" s="169"/>
      <c r="D439" s="169"/>
      <c r="E439" s="127">
        <f>F439+G439+H439+I439+J439</f>
        <v>0</v>
      </c>
      <c r="F439" s="284"/>
      <c r="G439" s="284"/>
      <c r="H439" s="82">
        <f>I439+J439+K439+L439+M439</f>
        <v>0</v>
      </c>
      <c r="I439" s="127"/>
      <c r="J439" s="127"/>
      <c r="K439" s="128">
        <v>0</v>
      </c>
      <c r="L439" s="127">
        <v>0</v>
      </c>
      <c r="M439" s="129"/>
      <c r="N439" s="42"/>
      <c r="O439" s="43"/>
      <c r="P439" s="42"/>
      <c r="Q439" s="50"/>
    </row>
    <row r="440" spans="1:17" s="20" customFormat="1" ht="1.5" hidden="1" customHeight="1">
      <c r="A440" s="37">
        <v>185</v>
      </c>
      <c r="B440" s="302" t="s">
        <v>277</v>
      </c>
      <c r="C440" s="79" t="s">
        <v>253</v>
      </c>
      <c r="D440" s="122" t="s">
        <v>12</v>
      </c>
      <c r="E440" s="339">
        <f>SUM(E441:E442)</f>
        <v>0</v>
      </c>
      <c r="F440" s="37">
        <v>2018</v>
      </c>
      <c r="G440" s="37">
        <v>2018</v>
      </c>
      <c r="H440" s="82">
        <f>SUM(H441:H442)</f>
        <v>0</v>
      </c>
      <c r="I440" s="339"/>
      <c r="J440" s="339"/>
      <c r="K440" s="345"/>
      <c r="L440" s="339"/>
      <c r="M440" s="354">
        <f>SUM(M441:M442)</f>
        <v>0</v>
      </c>
      <c r="N440" s="42"/>
      <c r="O440" s="43"/>
      <c r="P440" s="42"/>
      <c r="Q440" s="50"/>
    </row>
    <row r="441" spans="1:17" s="20" customFormat="1" ht="12.5" hidden="1">
      <c r="A441" s="37">
        <v>157</v>
      </c>
      <c r="B441" s="303" t="s">
        <v>14</v>
      </c>
      <c r="C441" s="169"/>
      <c r="D441" s="169"/>
      <c r="E441" s="127">
        <f>SUM(H441)</f>
        <v>0</v>
      </c>
      <c r="F441" s="284"/>
      <c r="G441" s="284"/>
      <c r="H441" s="82">
        <f>SUM(I441:O441)</f>
        <v>0</v>
      </c>
      <c r="I441" s="127"/>
      <c r="J441" s="296"/>
      <c r="K441" s="297"/>
      <c r="L441" s="127"/>
      <c r="M441" s="129">
        <v>0</v>
      </c>
      <c r="N441" s="42"/>
      <c r="O441" s="43"/>
      <c r="P441" s="42"/>
      <c r="Q441" s="50"/>
    </row>
    <row r="442" spans="1:17" s="20" customFormat="1" ht="12.5" hidden="1">
      <c r="A442" s="40">
        <v>158</v>
      </c>
      <c r="B442" s="303" t="s">
        <v>15</v>
      </c>
      <c r="C442" s="169"/>
      <c r="D442" s="169"/>
      <c r="E442" s="127">
        <f>SUM(H442)</f>
        <v>0</v>
      </c>
      <c r="F442" s="284"/>
      <c r="G442" s="284"/>
      <c r="H442" s="82">
        <f>SUM(I442:O442)</f>
        <v>0</v>
      </c>
      <c r="I442" s="127"/>
      <c r="J442" s="127"/>
      <c r="K442" s="128"/>
      <c r="L442" s="127"/>
      <c r="M442" s="129">
        <v>0</v>
      </c>
      <c r="N442" s="42"/>
      <c r="O442" s="43"/>
      <c r="P442" s="42"/>
      <c r="Q442" s="50"/>
    </row>
    <row r="443" spans="1:17" s="20" customFormat="1" ht="103.5" hidden="1">
      <c r="A443" s="37">
        <v>195</v>
      </c>
      <c r="B443" s="302" t="s">
        <v>118</v>
      </c>
      <c r="C443" s="79" t="s">
        <v>135</v>
      </c>
      <c r="D443" s="122" t="s">
        <v>12</v>
      </c>
      <c r="E443" s="127">
        <f>SUM(H443)</f>
        <v>0</v>
      </c>
      <c r="F443" s="37">
        <v>2017</v>
      </c>
      <c r="G443" s="37">
        <v>2017</v>
      </c>
      <c r="H443" s="82">
        <f>I443+J443+K443+L443+M443</f>
        <v>0</v>
      </c>
      <c r="I443" s="127"/>
      <c r="J443" s="127"/>
      <c r="K443" s="128">
        <f>SUM(K444)</f>
        <v>0</v>
      </c>
      <c r="L443" s="127">
        <v>0</v>
      </c>
      <c r="M443" s="129"/>
      <c r="N443" s="42"/>
      <c r="O443" s="43"/>
      <c r="P443" s="42"/>
      <c r="Q443" s="50"/>
    </row>
    <row r="444" spans="1:17" s="20" customFormat="1" ht="12.5" hidden="1">
      <c r="A444" s="37">
        <v>196</v>
      </c>
      <c r="B444" s="303" t="s">
        <v>15</v>
      </c>
      <c r="C444" s="169"/>
      <c r="D444" s="169"/>
      <c r="E444" s="127">
        <f>F444+G444+H444+I444+J444</f>
        <v>0</v>
      </c>
      <c r="F444" s="284"/>
      <c r="G444" s="284"/>
      <c r="H444" s="82">
        <f>I444+J444+K444+L444+M444</f>
        <v>0</v>
      </c>
      <c r="I444" s="127"/>
      <c r="J444" s="127"/>
      <c r="K444" s="128">
        <v>0</v>
      </c>
      <c r="L444" s="127">
        <v>0</v>
      </c>
      <c r="M444" s="129"/>
      <c r="N444" s="42"/>
      <c r="O444" s="43"/>
      <c r="P444" s="42"/>
      <c r="Q444" s="50"/>
    </row>
    <row r="445" spans="1:17" s="20" customFormat="1" ht="57.5" hidden="1">
      <c r="A445" s="37">
        <v>197</v>
      </c>
      <c r="B445" s="302" t="s">
        <v>119</v>
      </c>
      <c r="C445" s="79" t="s">
        <v>135</v>
      </c>
      <c r="D445" s="122" t="s">
        <v>12</v>
      </c>
      <c r="E445" s="339">
        <v>0</v>
      </c>
      <c r="F445" s="37">
        <v>2018</v>
      </c>
      <c r="G445" s="37">
        <v>2018</v>
      </c>
      <c r="H445" s="82">
        <v>0</v>
      </c>
      <c r="I445" s="339"/>
      <c r="J445" s="339"/>
      <c r="K445" s="345"/>
      <c r="L445" s="339"/>
      <c r="M445" s="354">
        <v>0</v>
      </c>
      <c r="N445" s="42"/>
      <c r="O445" s="43"/>
      <c r="P445" s="42"/>
      <c r="Q445" s="50"/>
    </row>
    <row r="446" spans="1:17" s="20" customFormat="1" ht="12.5" hidden="1">
      <c r="A446" s="37">
        <v>198</v>
      </c>
      <c r="B446" s="303" t="s">
        <v>14</v>
      </c>
      <c r="C446" s="169"/>
      <c r="D446" s="169"/>
      <c r="E446" s="127">
        <v>0</v>
      </c>
      <c r="F446" s="284"/>
      <c r="G446" s="284"/>
      <c r="H446" s="82">
        <v>0</v>
      </c>
      <c r="I446" s="127"/>
      <c r="J446" s="296"/>
      <c r="K446" s="297"/>
      <c r="L446" s="127"/>
      <c r="M446" s="129">
        <v>0</v>
      </c>
      <c r="N446" s="42"/>
      <c r="O446" s="43"/>
      <c r="P446" s="42"/>
      <c r="Q446" s="50"/>
    </row>
    <row r="447" spans="1:17" s="20" customFormat="1" ht="12.5" hidden="1">
      <c r="A447" s="37">
        <v>199</v>
      </c>
      <c r="B447" s="303" t="s">
        <v>15</v>
      </c>
      <c r="C447" s="169"/>
      <c r="D447" s="169"/>
      <c r="E447" s="127">
        <v>0</v>
      </c>
      <c r="F447" s="284"/>
      <c r="G447" s="284"/>
      <c r="H447" s="82">
        <v>0</v>
      </c>
      <c r="I447" s="127"/>
      <c r="J447" s="127"/>
      <c r="K447" s="128"/>
      <c r="L447" s="127"/>
      <c r="M447" s="129">
        <v>0</v>
      </c>
      <c r="N447" s="42"/>
      <c r="O447" s="43"/>
      <c r="P447" s="42"/>
      <c r="Q447" s="50"/>
    </row>
    <row r="448" spans="1:17" s="51" customFormat="1" ht="92">
      <c r="A448" s="40">
        <v>186</v>
      </c>
      <c r="B448" s="355" t="s">
        <v>244</v>
      </c>
      <c r="C448" s="146" t="s">
        <v>168</v>
      </c>
      <c r="D448" s="158" t="s">
        <v>12</v>
      </c>
      <c r="E448" s="128">
        <f>SUM(H448)</f>
        <v>1550</v>
      </c>
      <c r="F448" s="40">
        <v>2015</v>
      </c>
      <c r="G448" s="40">
        <v>2015</v>
      </c>
      <c r="H448" s="53">
        <f>SUM(I448:M448)</f>
        <v>1550</v>
      </c>
      <c r="I448" s="128">
        <f>SUM(I449)</f>
        <v>0</v>
      </c>
      <c r="J448" s="128">
        <f>SUM(J449)</f>
        <v>1550</v>
      </c>
      <c r="K448" s="128">
        <f>SUM(K449)</f>
        <v>0</v>
      </c>
      <c r="L448" s="128">
        <f>SUM(L449)</f>
        <v>0</v>
      </c>
      <c r="M448" s="349">
        <f>SUM(M449)</f>
        <v>0</v>
      </c>
      <c r="N448" s="179"/>
      <c r="O448" s="178"/>
      <c r="P448" s="179"/>
      <c r="Q448" s="50"/>
    </row>
    <row r="449" spans="1:17" s="51" customFormat="1" ht="12" customHeight="1">
      <c r="A449" s="37">
        <v>187</v>
      </c>
      <c r="B449" s="347" t="s">
        <v>15</v>
      </c>
      <c r="C449" s="164"/>
      <c r="D449" s="164"/>
      <c r="E449" s="128">
        <f>SUM(H449)</f>
        <v>1550</v>
      </c>
      <c r="F449" s="348"/>
      <c r="G449" s="348"/>
      <c r="H449" s="53">
        <f>SUM(I449:M449)</f>
        <v>1550</v>
      </c>
      <c r="I449" s="128"/>
      <c r="J449" s="128">
        <v>1550</v>
      </c>
      <c r="K449" s="128">
        <v>0</v>
      </c>
      <c r="L449" s="128">
        <v>0</v>
      </c>
      <c r="M449" s="349"/>
      <c r="N449" s="179"/>
      <c r="O449" s="178"/>
      <c r="P449" s="179"/>
      <c r="Q449" s="50"/>
    </row>
    <row r="450" spans="1:17" s="20" customFormat="1" ht="1.5" hidden="1" customHeight="1">
      <c r="A450" s="37">
        <v>164</v>
      </c>
      <c r="B450" s="302" t="s">
        <v>296</v>
      </c>
      <c r="C450" s="79" t="s">
        <v>253</v>
      </c>
      <c r="D450" s="122" t="s">
        <v>12</v>
      </c>
      <c r="E450" s="127">
        <f>SUM(H450)</f>
        <v>0</v>
      </c>
      <c r="F450" s="37">
        <v>2020</v>
      </c>
      <c r="G450" s="37">
        <v>2020</v>
      </c>
      <c r="H450" s="127"/>
      <c r="I450" s="127"/>
      <c r="J450" s="127"/>
      <c r="K450" s="128">
        <f>SUM(K451)</f>
        <v>0</v>
      </c>
      <c r="L450" s="128">
        <f t="shared" ref="L450:N450" si="97">SUM(L451)</f>
        <v>0</v>
      </c>
      <c r="M450" s="128">
        <f t="shared" si="97"/>
        <v>0</v>
      </c>
      <c r="N450" s="128">
        <f t="shared" si="97"/>
        <v>0</v>
      </c>
      <c r="O450" s="357"/>
      <c r="P450" s="42"/>
      <c r="Q450" s="50"/>
    </row>
    <row r="451" spans="1:17" s="20" customFormat="1" ht="12.5" hidden="1">
      <c r="A451" s="40">
        <v>165</v>
      </c>
      <c r="B451" s="303" t="s">
        <v>15</v>
      </c>
      <c r="C451" s="169"/>
      <c r="D451" s="169"/>
      <c r="E451" s="127">
        <f>F451+G451+H451+I451+J451</f>
        <v>0</v>
      </c>
      <c r="F451" s="284"/>
      <c r="G451" s="284"/>
      <c r="H451" s="127"/>
      <c r="I451" s="127"/>
      <c r="J451" s="127"/>
      <c r="K451" s="128">
        <v>0</v>
      </c>
      <c r="L451" s="127">
        <v>0</v>
      </c>
      <c r="M451" s="127">
        <v>0</v>
      </c>
      <c r="N451" s="127">
        <v>0</v>
      </c>
      <c r="O451" s="342"/>
      <c r="P451" s="42"/>
      <c r="Q451" s="50"/>
    </row>
    <row r="452" spans="1:17" s="20" customFormat="1" ht="0.75" customHeight="1">
      <c r="A452" s="37">
        <v>166</v>
      </c>
      <c r="B452" s="302" t="s">
        <v>290</v>
      </c>
      <c r="C452" s="79" t="s">
        <v>253</v>
      </c>
      <c r="D452" s="122" t="s">
        <v>12</v>
      </c>
      <c r="E452" s="127"/>
      <c r="F452" s="37">
        <v>2021</v>
      </c>
      <c r="G452" s="37">
        <v>2021</v>
      </c>
      <c r="H452" s="127"/>
      <c r="I452" s="339"/>
      <c r="J452" s="339"/>
      <c r="K452" s="345"/>
      <c r="L452" s="339"/>
      <c r="M452" s="354">
        <f>SUM(M453:M454)</f>
        <v>0</v>
      </c>
      <c r="N452" s="226">
        <f>SUM(N453:N454)</f>
        <v>0</v>
      </c>
      <c r="O452" s="358">
        <f>SUM(O453:O454)</f>
        <v>0</v>
      </c>
      <c r="P452" s="358">
        <f>SUM(P453:P454)</f>
        <v>0</v>
      </c>
      <c r="Q452" s="50"/>
    </row>
    <row r="453" spans="1:17" s="20" customFormat="1" ht="12.5" hidden="1">
      <c r="A453" s="40">
        <v>167</v>
      </c>
      <c r="B453" s="303" t="s">
        <v>14</v>
      </c>
      <c r="C453" s="169"/>
      <c r="D453" s="169"/>
      <c r="E453" s="127">
        <f>SUM(H453)</f>
        <v>0</v>
      </c>
      <c r="F453" s="284"/>
      <c r="G453" s="284"/>
      <c r="H453" s="127"/>
      <c r="I453" s="127"/>
      <c r="J453" s="296"/>
      <c r="K453" s="297"/>
      <c r="L453" s="127"/>
      <c r="M453" s="129">
        <v>0</v>
      </c>
      <c r="N453" s="42">
        <v>0</v>
      </c>
      <c r="O453" s="342"/>
      <c r="P453" s="42"/>
      <c r="Q453" s="50"/>
    </row>
    <row r="454" spans="1:17" s="20" customFormat="1" ht="12.5" hidden="1">
      <c r="A454" s="37">
        <v>168</v>
      </c>
      <c r="B454" s="303" t="s">
        <v>15</v>
      </c>
      <c r="C454" s="169"/>
      <c r="D454" s="169"/>
      <c r="E454" s="127">
        <f>SUM(H454)</f>
        <v>0</v>
      </c>
      <c r="F454" s="284"/>
      <c r="G454" s="284"/>
      <c r="H454" s="127"/>
      <c r="I454" s="127"/>
      <c r="J454" s="127"/>
      <c r="K454" s="128"/>
      <c r="L454" s="127"/>
      <c r="M454" s="129">
        <v>0</v>
      </c>
      <c r="N454" s="42">
        <v>0</v>
      </c>
      <c r="O454" s="342"/>
      <c r="P454" s="42"/>
      <c r="Q454" s="50"/>
    </row>
    <row r="455" spans="1:17" s="20" customFormat="1" ht="1.5" hidden="1" customHeight="1">
      <c r="A455" s="37">
        <v>169</v>
      </c>
      <c r="B455" s="302" t="s">
        <v>289</v>
      </c>
      <c r="C455" s="79" t="s">
        <v>253</v>
      </c>
      <c r="D455" s="122" t="s">
        <v>12</v>
      </c>
      <c r="E455" s="127"/>
      <c r="F455" s="37">
        <v>2020</v>
      </c>
      <c r="G455" s="37">
        <v>2021</v>
      </c>
      <c r="H455" s="82"/>
      <c r="I455" s="127"/>
      <c r="J455" s="127"/>
      <c r="K455" s="128"/>
      <c r="L455" s="127">
        <f>SUM(L456)</f>
        <v>0</v>
      </c>
      <c r="M455" s="127">
        <v>0</v>
      </c>
      <c r="N455" s="151">
        <f t="shared" ref="N455" si="98">SUM(N456)</f>
        <v>0</v>
      </c>
      <c r="O455" s="357"/>
      <c r="P455" s="356"/>
      <c r="Q455" s="50"/>
    </row>
    <row r="456" spans="1:17" s="20" customFormat="1" ht="12.5" hidden="1">
      <c r="A456" s="40">
        <v>170</v>
      </c>
      <c r="B456" s="303" t="s">
        <v>15</v>
      </c>
      <c r="C456" s="169"/>
      <c r="D456" s="169"/>
      <c r="E456" s="127"/>
      <c r="F456" s="284"/>
      <c r="G456" s="284"/>
      <c r="H456" s="82"/>
      <c r="I456" s="127"/>
      <c r="J456" s="127"/>
      <c r="K456" s="128"/>
      <c r="L456" s="127">
        <v>0</v>
      </c>
      <c r="M456" s="129">
        <v>0</v>
      </c>
      <c r="N456" s="184">
        <v>0</v>
      </c>
      <c r="O456" s="342"/>
      <c r="P456" s="341"/>
      <c r="Q456" s="50"/>
    </row>
    <row r="457" spans="1:17" s="20" customFormat="1" ht="69" hidden="1">
      <c r="A457" s="37">
        <v>171</v>
      </c>
      <c r="B457" s="302" t="s">
        <v>291</v>
      </c>
      <c r="C457" s="79" t="s">
        <v>261</v>
      </c>
      <c r="D457" s="122" t="s">
        <v>12</v>
      </c>
      <c r="E457" s="127">
        <f>SUM(E458:E459)</f>
        <v>0</v>
      </c>
      <c r="F457" s="37">
        <v>2021</v>
      </c>
      <c r="G457" s="37">
        <v>2021</v>
      </c>
      <c r="H457" s="127">
        <f>SUM(H458:H459)</f>
        <v>0</v>
      </c>
      <c r="I457" s="339"/>
      <c r="J457" s="339"/>
      <c r="K457" s="345"/>
      <c r="L457" s="339"/>
      <c r="M457" s="354">
        <f>SUM(M458:M459)</f>
        <v>0</v>
      </c>
      <c r="N457" s="226">
        <f>SUM(N458:N459)</f>
        <v>0</v>
      </c>
      <c r="O457" s="358">
        <f>SUM(O458:O459)</f>
        <v>0</v>
      </c>
      <c r="P457" s="42"/>
      <c r="Q457" s="50"/>
    </row>
    <row r="458" spans="1:17" s="20" customFormat="1" ht="12.5" hidden="1">
      <c r="A458" s="37">
        <v>172</v>
      </c>
      <c r="B458" s="303" t="s">
        <v>14</v>
      </c>
      <c r="C458" s="169"/>
      <c r="D458" s="169"/>
      <c r="E458" s="127">
        <f>SUM(H458)</f>
        <v>0</v>
      </c>
      <c r="F458" s="284"/>
      <c r="G458" s="284"/>
      <c r="H458" s="127"/>
      <c r="I458" s="127"/>
      <c r="J458" s="296"/>
      <c r="K458" s="297"/>
      <c r="L458" s="127"/>
      <c r="M458" s="129">
        <v>0</v>
      </c>
      <c r="N458" s="42">
        <v>0</v>
      </c>
      <c r="O458" s="342"/>
      <c r="P458" s="42"/>
      <c r="Q458" s="50"/>
    </row>
    <row r="459" spans="1:17" s="20" customFormat="1" ht="12.5" hidden="1">
      <c r="A459" s="40">
        <v>173</v>
      </c>
      <c r="B459" s="303" t="s">
        <v>15</v>
      </c>
      <c r="C459" s="169"/>
      <c r="D459" s="169"/>
      <c r="E459" s="127">
        <f>SUM(H459)</f>
        <v>0</v>
      </c>
      <c r="F459" s="284"/>
      <c r="G459" s="284"/>
      <c r="H459" s="127"/>
      <c r="I459" s="127"/>
      <c r="J459" s="127"/>
      <c r="K459" s="128"/>
      <c r="L459" s="127"/>
      <c r="M459" s="129">
        <v>0</v>
      </c>
      <c r="N459" s="42">
        <v>0</v>
      </c>
      <c r="O459" s="342"/>
      <c r="P459" s="42"/>
      <c r="Q459" s="50"/>
    </row>
    <row r="460" spans="1:17" s="20" customFormat="1" ht="115" hidden="1">
      <c r="A460" s="37">
        <v>174</v>
      </c>
      <c r="B460" s="302" t="s">
        <v>292</v>
      </c>
      <c r="C460" s="79" t="s">
        <v>253</v>
      </c>
      <c r="D460" s="122" t="s">
        <v>12</v>
      </c>
      <c r="E460" s="127">
        <f>SUM(E461)</f>
        <v>0</v>
      </c>
      <c r="F460" s="37">
        <v>2020</v>
      </c>
      <c r="G460" s="37">
        <v>2020</v>
      </c>
      <c r="H460" s="127">
        <f>SUM(H461)</f>
        <v>0</v>
      </c>
      <c r="I460" s="127"/>
      <c r="J460" s="127"/>
      <c r="K460" s="128"/>
      <c r="L460" s="127">
        <f>SUM(L461)</f>
        <v>0</v>
      </c>
      <c r="M460" s="127">
        <v>0</v>
      </c>
      <c r="N460" s="151">
        <f t="shared" ref="N460" si="99">SUM(N461)</f>
        <v>0</v>
      </c>
      <c r="O460" s="357"/>
      <c r="P460" s="340"/>
      <c r="Q460" s="50"/>
    </row>
    <row r="461" spans="1:17" s="20" customFormat="1" ht="12.5" hidden="1">
      <c r="A461" s="37">
        <v>175</v>
      </c>
      <c r="B461" s="303" t="s">
        <v>15</v>
      </c>
      <c r="C461" s="169"/>
      <c r="D461" s="169"/>
      <c r="E461" s="127"/>
      <c r="F461" s="284"/>
      <c r="G461" s="284"/>
      <c r="H461" s="127"/>
      <c r="I461" s="127"/>
      <c r="J461" s="127"/>
      <c r="K461" s="128"/>
      <c r="L461" s="127">
        <v>0</v>
      </c>
      <c r="M461" s="129">
        <v>0</v>
      </c>
      <c r="N461" s="42">
        <v>0</v>
      </c>
      <c r="O461" s="342"/>
      <c r="P461" s="340"/>
      <c r="Q461" s="50"/>
    </row>
    <row r="462" spans="1:17" s="20" customFormat="1" ht="115" hidden="1">
      <c r="A462" s="37">
        <v>179</v>
      </c>
      <c r="B462" s="302" t="s">
        <v>293</v>
      </c>
      <c r="C462" s="79" t="s">
        <v>253</v>
      </c>
      <c r="D462" s="122"/>
      <c r="E462" s="127"/>
      <c r="F462" s="37">
        <v>2021</v>
      </c>
      <c r="G462" s="37">
        <v>2021</v>
      </c>
      <c r="H462" s="127"/>
      <c r="I462" s="127"/>
      <c r="J462" s="127"/>
      <c r="K462" s="128"/>
      <c r="L462" s="127"/>
      <c r="M462" s="129">
        <f>SUM(M463)</f>
        <v>0</v>
      </c>
      <c r="N462" s="151">
        <f>SUM(N463)</f>
        <v>0</v>
      </c>
      <c r="O462" s="357">
        <v>0</v>
      </c>
      <c r="P462" s="340"/>
      <c r="Q462" s="50"/>
    </row>
    <row r="463" spans="1:17" s="20" customFormat="1" ht="12.5" hidden="1">
      <c r="A463" s="37">
        <v>180</v>
      </c>
      <c r="B463" s="303" t="s">
        <v>15</v>
      </c>
      <c r="C463" s="169"/>
      <c r="D463" s="169"/>
      <c r="E463" s="127"/>
      <c r="F463" s="284"/>
      <c r="G463" s="284"/>
      <c r="H463" s="127"/>
      <c r="I463" s="127"/>
      <c r="J463" s="127"/>
      <c r="K463" s="128"/>
      <c r="L463" s="127"/>
      <c r="M463" s="129">
        <v>0</v>
      </c>
      <c r="N463" s="42">
        <v>0</v>
      </c>
      <c r="O463" s="342">
        <v>0</v>
      </c>
      <c r="P463" s="340"/>
      <c r="Q463" s="50"/>
    </row>
    <row r="464" spans="1:17" s="20" customFormat="1" ht="92">
      <c r="A464" s="37">
        <v>188</v>
      </c>
      <c r="B464" s="360" t="s">
        <v>179</v>
      </c>
      <c r="C464" s="146" t="s">
        <v>180</v>
      </c>
      <c r="D464" s="158" t="s">
        <v>12</v>
      </c>
      <c r="E464" s="128">
        <f>SUM(H464)</f>
        <v>161.9</v>
      </c>
      <c r="F464" s="40">
        <v>2014</v>
      </c>
      <c r="G464" s="40">
        <v>2014</v>
      </c>
      <c r="H464" s="53">
        <f>SUM(H465)</f>
        <v>161.9</v>
      </c>
      <c r="I464" s="53">
        <f t="shared" ref="I464:K464" si="100">SUM(I465)</f>
        <v>161.9</v>
      </c>
      <c r="J464" s="53">
        <f t="shared" si="100"/>
        <v>0</v>
      </c>
      <c r="K464" s="53">
        <f t="shared" si="100"/>
        <v>0</v>
      </c>
      <c r="L464" s="128"/>
      <c r="M464" s="349"/>
      <c r="N464" s="42"/>
      <c r="O464" s="43"/>
      <c r="P464" s="42"/>
      <c r="Q464" s="50"/>
    </row>
    <row r="465" spans="1:17" s="20" customFormat="1" ht="12.5">
      <c r="A465" s="37">
        <v>189</v>
      </c>
      <c r="B465" s="360" t="s">
        <v>15</v>
      </c>
      <c r="C465" s="146"/>
      <c r="D465" s="158"/>
      <c r="E465" s="128">
        <f>SUM(H465)</f>
        <v>161.9</v>
      </c>
      <c r="F465" s="40"/>
      <c r="G465" s="40"/>
      <c r="H465" s="53">
        <f>SUM(I465:M465)</f>
        <v>161.9</v>
      </c>
      <c r="I465" s="128">
        <v>161.9</v>
      </c>
      <c r="J465" s="128"/>
      <c r="K465" s="128"/>
      <c r="L465" s="128"/>
      <c r="M465" s="349"/>
      <c r="N465" s="42"/>
      <c r="O465" s="43"/>
      <c r="P465" s="42"/>
      <c r="Q465" s="50"/>
    </row>
    <row r="466" spans="1:17" s="20" customFormat="1" ht="100">
      <c r="A466" s="37">
        <v>190</v>
      </c>
      <c r="B466" s="361" t="s">
        <v>278</v>
      </c>
      <c r="C466" s="146" t="s">
        <v>181</v>
      </c>
      <c r="D466" s="158" t="s">
        <v>12</v>
      </c>
      <c r="E466" s="53">
        <f>SUM(E467)</f>
        <v>479.45100000000002</v>
      </c>
      <c r="F466" s="40">
        <v>2014</v>
      </c>
      <c r="G466" s="40">
        <v>2014</v>
      </c>
      <c r="H466" s="53">
        <f>SUM(I466:M466)</f>
        <v>479.45100000000002</v>
      </c>
      <c r="I466" s="53">
        <f>SUM(I467)</f>
        <v>479.45100000000002</v>
      </c>
      <c r="J466" s="128"/>
      <c r="K466" s="128"/>
      <c r="L466" s="128"/>
      <c r="M466" s="349"/>
      <c r="N466" s="42"/>
      <c r="O466" s="43"/>
      <c r="P466" s="42"/>
      <c r="Q466" s="50"/>
    </row>
    <row r="467" spans="1:17" s="20" customFormat="1" ht="12.5">
      <c r="A467" s="37"/>
      <c r="B467" s="348" t="s">
        <v>15</v>
      </c>
      <c r="C467" s="146"/>
      <c r="D467" s="362"/>
      <c r="E467" s="53">
        <f>SUM(H467)</f>
        <v>479.45100000000002</v>
      </c>
      <c r="F467" s="40"/>
      <c r="G467" s="40"/>
      <c r="H467" s="53">
        <f>SUM(I467:M467)</f>
        <v>479.45100000000002</v>
      </c>
      <c r="I467" s="53">
        <v>479.45100000000002</v>
      </c>
      <c r="J467" s="128"/>
      <c r="K467" s="128"/>
      <c r="L467" s="128"/>
      <c r="M467" s="349"/>
      <c r="N467" s="42"/>
      <c r="O467" s="43"/>
      <c r="P467" s="42"/>
      <c r="Q467" s="50"/>
    </row>
    <row r="468" spans="1:17" s="20" customFormat="1" ht="78.75" customHeight="1">
      <c r="A468" s="37">
        <v>191</v>
      </c>
      <c r="B468" s="360" t="s">
        <v>315</v>
      </c>
      <c r="C468" s="146" t="s">
        <v>168</v>
      </c>
      <c r="D468" s="433" t="s">
        <v>12</v>
      </c>
      <c r="E468" s="53">
        <v>104510.65</v>
      </c>
      <c r="F468" s="40">
        <v>2020</v>
      </c>
      <c r="G468" s="40">
        <v>2021</v>
      </c>
      <c r="H468" s="53">
        <v>104510.65</v>
      </c>
      <c r="I468" s="53"/>
      <c r="J468" s="128"/>
      <c r="K468" s="128"/>
      <c r="L468" s="128"/>
      <c r="M468" s="349"/>
      <c r="N468" s="42"/>
      <c r="O468" s="43">
        <v>52255.33</v>
      </c>
      <c r="P468" s="42">
        <v>52255.32</v>
      </c>
      <c r="Q468" s="50"/>
    </row>
    <row r="469" spans="1:17" s="20" customFormat="1" ht="12.5">
      <c r="A469" s="37"/>
      <c r="B469" s="348" t="s">
        <v>14</v>
      </c>
      <c r="C469" s="146"/>
      <c r="D469" s="362"/>
      <c r="E469" s="53">
        <v>101375.33</v>
      </c>
      <c r="F469" s="40"/>
      <c r="G469" s="40"/>
      <c r="H469" s="53">
        <v>101375.33</v>
      </c>
      <c r="I469" s="53"/>
      <c r="J469" s="128"/>
      <c r="K469" s="128"/>
      <c r="L469" s="128"/>
      <c r="M469" s="349"/>
      <c r="N469" s="42"/>
      <c r="O469" s="43">
        <v>50687.67</v>
      </c>
      <c r="P469" s="42">
        <v>50687.66</v>
      </c>
      <c r="Q469" s="50"/>
    </row>
    <row r="470" spans="1:17" s="20" customFormat="1" ht="12.5">
      <c r="A470" s="37"/>
      <c r="B470" s="348" t="s">
        <v>15</v>
      </c>
      <c r="C470" s="146"/>
      <c r="D470" s="362"/>
      <c r="E470" s="53">
        <v>3135.32</v>
      </c>
      <c r="F470" s="40"/>
      <c r="G470" s="40"/>
      <c r="H470" s="53">
        <v>3135.32</v>
      </c>
      <c r="I470" s="53"/>
      <c r="J470" s="128"/>
      <c r="K470" s="128"/>
      <c r="L470" s="128"/>
      <c r="M470" s="349"/>
      <c r="N470" s="42"/>
      <c r="O470" s="43">
        <v>1567.66</v>
      </c>
      <c r="P470" s="42">
        <v>1567.66</v>
      </c>
      <c r="Q470" s="50"/>
    </row>
    <row r="471" spans="1:17" s="20" customFormat="1" ht="12.5">
      <c r="A471" s="37">
        <v>192</v>
      </c>
      <c r="B471" s="436" t="s">
        <v>120</v>
      </c>
      <c r="C471" s="437"/>
      <c r="D471" s="437"/>
      <c r="E471" s="437"/>
      <c r="F471" s="437"/>
      <c r="G471" s="437"/>
      <c r="H471" s="437"/>
      <c r="I471" s="437"/>
      <c r="J471" s="437"/>
      <c r="K471" s="437"/>
      <c r="L471" s="437"/>
      <c r="M471" s="437"/>
      <c r="N471" s="42"/>
      <c r="O471" s="43"/>
      <c r="P471" s="42"/>
      <c r="Q471" s="50"/>
    </row>
    <row r="472" spans="1:17" s="18" customFormat="1" ht="63.75" customHeight="1">
      <c r="A472" s="37">
        <v>193</v>
      </c>
      <c r="B472" s="363" t="s">
        <v>21</v>
      </c>
      <c r="C472" s="364"/>
      <c r="D472" s="364"/>
      <c r="E472" s="365">
        <f>SUM(H472)</f>
        <v>1071.395</v>
      </c>
      <c r="F472" s="363"/>
      <c r="G472" s="363"/>
      <c r="H472" s="366">
        <f t="shared" ref="H472:P472" si="101">SUM(H473:H474)</f>
        <v>1071.395</v>
      </c>
      <c r="I472" s="367">
        <f t="shared" si="101"/>
        <v>1071.395</v>
      </c>
      <c r="J472" s="366">
        <f t="shared" si="101"/>
        <v>0</v>
      </c>
      <c r="K472" s="332">
        <f t="shared" si="101"/>
        <v>0</v>
      </c>
      <c r="L472" s="366">
        <f t="shared" si="101"/>
        <v>0</v>
      </c>
      <c r="M472" s="368">
        <f t="shared" si="101"/>
        <v>0</v>
      </c>
      <c r="N472" s="369">
        <f t="shared" si="101"/>
        <v>0</v>
      </c>
      <c r="O472" s="369">
        <f t="shared" si="101"/>
        <v>0</v>
      </c>
      <c r="P472" s="275">
        <f t="shared" si="101"/>
        <v>0</v>
      </c>
      <c r="Q472" s="50"/>
    </row>
    <row r="473" spans="1:17" s="18" customFormat="1" ht="16.5" customHeight="1">
      <c r="A473" s="37">
        <v>194</v>
      </c>
      <c r="B473" s="70" t="s">
        <v>14</v>
      </c>
      <c r="C473" s="156"/>
      <c r="D473" s="156"/>
      <c r="E473" s="70"/>
      <c r="F473" s="70"/>
      <c r="G473" s="70"/>
      <c r="H473" s="82"/>
      <c r="I473" s="370">
        <f t="shared" ref="I473:M473" si="102">SUM(I486,I492,I495,I502,I505+I489)</f>
        <v>0</v>
      </c>
      <c r="J473" s="370">
        <f t="shared" si="102"/>
        <v>0</v>
      </c>
      <c r="K473" s="371">
        <f t="shared" si="102"/>
        <v>0</v>
      </c>
      <c r="L473" s="370">
        <f t="shared" si="102"/>
        <v>0</v>
      </c>
      <c r="M473" s="372">
        <f t="shared" si="102"/>
        <v>0</v>
      </c>
      <c r="N473" s="59"/>
      <c r="O473" s="60"/>
      <c r="P473" s="59"/>
      <c r="Q473" s="50"/>
    </row>
    <row r="474" spans="1:17" s="18" customFormat="1" ht="12.5">
      <c r="A474" s="37">
        <v>195</v>
      </c>
      <c r="B474" s="70" t="s">
        <v>15</v>
      </c>
      <c r="C474" s="156"/>
      <c r="D474" s="156"/>
      <c r="E474" s="70">
        <f>SUM(H474)</f>
        <v>1071.395</v>
      </c>
      <c r="F474" s="70"/>
      <c r="G474" s="70"/>
      <c r="H474" s="339">
        <f>SUM(H476,H478,H480,H482,H484,H498,H500,H508,H510+H487+H490+H493+H496+H503+H506+H512)</f>
        <v>1071.395</v>
      </c>
      <c r="I474" s="339">
        <f t="shared" ref="I474:N474" si="103">SUM(I476,I478,I480,I482,I484,I498,I500,I508,I510+I487+I490+I493+I496+I503+I506+I512)</f>
        <v>1071.395</v>
      </c>
      <c r="J474" s="82">
        <f t="shared" si="103"/>
        <v>0</v>
      </c>
      <c r="K474" s="53">
        <f t="shared" si="103"/>
        <v>0</v>
      </c>
      <c r="L474" s="82">
        <f>SUM(L476,L478,L480,L482,L484,L498,L500,L508,L510+L487+L490+L493+L496+L503+L506+L512)</f>
        <v>0</v>
      </c>
      <c r="M474" s="100">
        <f t="shared" si="103"/>
        <v>0</v>
      </c>
      <c r="N474" s="150">
        <f t="shared" si="103"/>
        <v>0</v>
      </c>
      <c r="O474" s="373">
        <v>0</v>
      </c>
      <c r="P474" s="374">
        <v>0</v>
      </c>
      <c r="Q474" s="50"/>
    </row>
    <row r="475" spans="1:17" s="18" customFormat="1" ht="95.25" customHeight="1">
      <c r="A475" s="37">
        <v>196</v>
      </c>
      <c r="B475" s="375" t="s">
        <v>294</v>
      </c>
      <c r="C475" s="79" t="s">
        <v>253</v>
      </c>
      <c r="D475" s="122" t="s">
        <v>12</v>
      </c>
      <c r="E475" s="370">
        <f>SUM(H475)</f>
        <v>1000</v>
      </c>
      <c r="F475" s="37">
        <v>2014</v>
      </c>
      <c r="G475" s="37">
        <v>2014</v>
      </c>
      <c r="H475" s="127">
        <f t="shared" ref="H475:P475" si="104">SUM(H476)</f>
        <v>1000</v>
      </c>
      <c r="I475" s="127">
        <f t="shared" si="104"/>
        <v>1000</v>
      </c>
      <c r="J475" s="127">
        <f t="shared" si="104"/>
        <v>0</v>
      </c>
      <c r="K475" s="128">
        <f t="shared" si="104"/>
        <v>0</v>
      </c>
      <c r="L475" s="127">
        <f t="shared" si="104"/>
        <v>0</v>
      </c>
      <c r="M475" s="129">
        <f t="shared" si="104"/>
        <v>0</v>
      </c>
      <c r="N475" s="129">
        <f t="shared" si="104"/>
        <v>0</v>
      </c>
      <c r="O475" s="129">
        <f t="shared" si="104"/>
        <v>0</v>
      </c>
      <c r="P475" s="127">
        <f t="shared" si="104"/>
        <v>0</v>
      </c>
      <c r="Q475" s="50"/>
    </row>
    <row r="476" spans="1:17" s="18" customFormat="1" ht="12.5">
      <c r="A476" s="37">
        <v>197</v>
      </c>
      <c r="B476" s="375" t="s">
        <v>121</v>
      </c>
      <c r="C476" s="376"/>
      <c r="D476" s="376"/>
      <c r="E476" s="370">
        <f>SUM(H476)</f>
        <v>1000</v>
      </c>
      <c r="F476" s="375"/>
      <c r="G476" s="375"/>
      <c r="H476" s="127">
        <f>SUM(I476:M476)</f>
        <v>1000</v>
      </c>
      <c r="I476" s="127">
        <v>1000</v>
      </c>
      <c r="J476" s="377"/>
      <c r="K476" s="128"/>
      <c r="L476" s="129"/>
      <c r="M476" s="378"/>
      <c r="N476" s="243"/>
      <c r="O476" s="379"/>
      <c r="P476" s="243"/>
      <c r="Q476" s="50"/>
    </row>
    <row r="477" spans="1:17" s="18" customFormat="1" ht="115" hidden="1">
      <c r="A477" s="37">
        <v>204</v>
      </c>
      <c r="B477" s="375" t="s">
        <v>122</v>
      </c>
      <c r="C477" s="79" t="s">
        <v>135</v>
      </c>
      <c r="D477" s="122" t="s">
        <v>12</v>
      </c>
      <c r="E477" s="370">
        <f>SUM(H477)</f>
        <v>0</v>
      </c>
      <c r="F477" s="37">
        <v>2015</v>
      </c>
      <c r="G477" s="37">
        <v>2015</v>
      </c>
      <c r="H477" s="82">
        <f>SUM(I477:M477)</f>
        <v>0</v>
      </c>
      <c r="I477" s="37">
        <f>SUM(I478)</f>
        <v>0</v>
      </c>
      <c r="J477" s="37">
        <f>SUM(J478)</f>
        <v>0</v>
      </c>
      <c r="K477" s="40">
        <f>SUM(K478)</f>
        <v>0</v>
      </c>
      <c r="L477" s="37">
        <f>SUM(L478)</f>
        <v>0</v>
      </c>
      <c r="M477" s="41">
        <f>SUM(M478)</f>
        <v>0</v>
      </c>
      <c r="N477" s="59"/>
      <c r="O477" s="60"/>
      <c r="P477" s="59"/>
      <c r="Q477" s="50"/>
    </row>
    <row r="478" spans="1:17" s="18" customFormat="1" ht="12.5" hidden="1">
      <c r="A478" s="37">
        <v>205</v>
      </c>
      <c r="B478" s="375" t="s">
        <v>121</v>
      </c>
      <c r="C478" s="376"/>
      <c r="D478" s="376"/>
      <c r="E478" s="370">
        <f>SUM(H477)</f>
        <v>0</v>
      </c>
      <c r="F478" s="375"/>
      <c r="G478" s="375"/>
      <c r="H478" s="82">
        <f>SUM(I478:M478)</f>
        <v>0</v>
      </c>
      <c r="I478" s="37"/>
      <c r="J478" s="380">
        <v>0</v>
      </c>
      <c r="K478" s="40"/>
      <c r="L478" s="41"/>
      <c r="M478" s="381"/>
      <c r="N478" s="59"/>
      <c r="O478" s="60"/>
      <c r="P478" s="59"/>
      <c r="Q478" s="50"/>
    </row>
    <row r="479" spans="1:17" s="20" customFormat="1" ht="92" hidden="1">
      <c r="A479" s="37">
        <v>206</v>
      </c>
      <c r="B479" s="375" t="s">
        <v>220</v>
      </c>
      <c r="C479" s="79" t="s">
        <v>135</v>
      </c>
      <c r="D479" s="122" t="s">
        <v>12</v>
      </c>
      <c r="E479" s="370">
        <f t="shared" ref="E479:E486" si="105">SUM(H479)</f>
        <v>0</v>
      </c>
      <c r="F479" s="37">
        <v>2015</v>
      </c>
      <c r="G479" s="37">
        <v>2015</v>
      </c>
      <c r="H479" s="82">
        <f t="shared" ref="H479:M479" si="106">SUM(H480)</f>
        <v>0</v>
      </c>
      <c r="I479" s="82">
        <f t="shared" si="106"/>
        <v>0</v>
      </c>
      <c r="J479" s="82">
        <f t="shared" si="106"/>
        <v>0</v>
      </c>
      <c r="K479" s="53">
        <f t="shared" si="106"/>
        <v>0</v>
      </c>
      <c r="L479" s="82">
        <f t="shared" si="106"/>
        <v>0</v>
      </c>
      <c r="M479" s="100">
        <f t="shared" si="106"/>
        <v>0</v>
      </c>
      <c r="N479" s="42"/>
      <c r="O479" s="43"/>
      <c r="P479" s="42"/>
      <c r="Q479" s="50"/>
    </row>
    <row r="480" spans="1:17" s="20" customFormat="1" ht="12.5" hidden="1">
      <c r="A480" s="37">
        <v>207</v>
      </c>
      <c r="B480" s="375" t="s">
        <v>121</v>
      </c>
      <c r="C480" s="376"/>
      <c r="D480" s="376"/>
      <c r="E480" s="370">
        <f t="shared" si="105"/>
        <v>0</v>
      </c>
      <c r="F480" s="375"/>
      <c r="G480" s="375"/>
      <c r="H480" s="82">
        <f>SUM(I480:M480)</f>
        <v>0</v>
      </c>
      <c r="I480" s="37"/>
      <c r="J480" s="380">
        <v>0</v>
      </c>
      <c r="K480" s="40"/>
      <c r="L480" s="41"/>
      <c r="M480" s="381"/>
      <c r="N480" s="42"/>
      <c r="O480" s="43"/>
      <c r="P480" s="42"/>
      <c r="Q480" s="50"/>
    </row>
    <row r="481" spans="1:17" s="20" customFormat="1" ht="126.5" hidden="1">
      <c r="A481" s="37">
        <v>208</v>
      </c>
      <c r="B481" s="375" t="s">
        <v>123</v>
      </c>
      <c r="C481" s="79" t="s">
        <v>135</v>
      </c>
      <c r="D481" s="122" t="s">
        <v>12</v>
      </c>
      <c r="E481" s="370">
        <f t="shared" si="105"/>
        <v>0</v>
      </c>
      <c r="F481" s="37">
        <v>2016</v>
      </c>
      <c r="G481" s="37">
        <v>2016</v>
      </c>
      <c r="H481" s="82">
        <f>SUM(I481:M481)</f>
        <v>0</v>
      </c>
      <c r="I481" s="37"/>
      <c r="J481" s="37"/>
      <c r="K481" s="382">
        <f>SUM(K482)</f>
        <v>0</v>
      </c>
      <c r="L481" s="41"/>
      <c r="M481" s="381"/>
      <c r="N481" s="42"/>
      <c r="O481" s="43"/>
      <c r="P481" s="42"/>
      <c r="Q481" s="50"/>
    </row>
    <row r="482" spans="1:17" s="20" customFormat="1" ht="12.5" hidden="1">
      <c r="A482" s="37">
        <v>209</v>
      </c>
      <c r="B482" s="375" t="s">
        <v>121</v>
      </c>
      <c r="C482" s="376"/>
      <c r="D482" s="376"/>
      <c r="E482" s="370">
        <f t="shared" si="105"/>
        <v>0</v>
      </c>
      <c r="F482" s="375"/>
      <c r="G482" s="375"/>
      <c r="H482" s="82">
        <f>SUM(I482:M482)</f>
        <v>0</v>
      </c>
      <c r="I482" s="37"/>
      <c r="J482" s="37"/>
      <c r="K482" s="382">
        <v>0</v>
      </c>
      <c r="L482" s="41"/>
      <c r="M482" s="381"/>
      <c r="N482" s="42"/>
      <c r="O482" s="43"/>
      <c r="P482" s="42"/>
      <c r="Q482" s="50"/>
    </row>
    <row r="483" spans="1:17" s="20" customFormat="1" ht="126.5" hidden="1">
      <c r="A483" s="37">
        <v>210</v>
      </c>
      <c r="B483" s="375" t="s">
        <v>124</v>
      </c>
      <c r="C483" s="79" t="s">
        <v>135</v>
      </c>
      <c r="D483" s="122" t="s">
        <v>12</v>
      </c>
      <c r="E483" s="370">
        <f t="shared" si="105"/>
        <v>0</v>
      </c>
      <c r="F483" s="37">
        <v>2016</v>
      </c>
      <c r="G483" s="37">
        <v>2016</v>
      </c>
      <c r="H483" s="82">
        <f>SUM(K483)</f>
        <v>0</v>
      </c>
      <c r="I483" s="37"/>
      <c r="J483" s="37"/>
      <c r="K483" s="40">
        <v>0</v>
      </c>
      <c r="L483" s="41"/>
      <c r="M483" s="381"/>
      <c r="N483" s="42"/>
      <c r="O483" s="43"/>
      <c r="P483" s="42"/>
      <c r="Q483" s="50"/>
    </row>
    <row r="484" spans="1:17" s="20" customFormat="1" ht="12.5" hidden="1">
      <c r="A484" s="37">
        <v>211</v>
      </c>
      <c r="B484" s="375" t="s">
        <v>121</v>
      </c>
      <c r="C484" s="376"/>
      <c r="D484" s="376"/>
      <c r="E484" s="370">
        <f t="shared" si="105"/>
        <v>0</v>
      </c>
      <c r="F484" s="375"/>
      <c r="G484" s="375"/>
      <c r="H484" s="82">
        <f>SUM(K484)</f>
        <v>0</v>
      </c>
      <c r="I484" s="37"/>
      <c r="J484" s="37"/>
      <c r="K484" s="40">
        <v>0</v>
      </c>
      <c r="L484" s="41"/>
      <c r="M484" s="381"/>
      <c r="N484" s="42"/>
      <c r="O484" s="43"/>
      <c r="P484" s="42"/>
      <c r="Q484" s="50"/>
    </row>
    <row r="485" spans="1:17" s="20" customFormat="1" ht="69" hidden="1">
      <c r="A485" s="37">
        <v>212</v>
      </c>
      <c r="B485" s="375" t="s">
        <v>125</v>
      </c>
      <c r="C485" s="79" t="s">
        <v>135</v>
      </c>
      <c r="D485" s="122" t="s">
        <v>12</v>
      </c>
      <c r="E485" s="370">
        <f t="shared" si="105"/>
        <v>0</v>
      </c>
      <c r="F485" s="37">
        <v>2016</v>
      </c>
      <c r="G485" s="37">
        <v>2016</v>
      </c>
      <c r="H485" s="82">
        <f>SUM(K485)</f>
        <v>0</v>
      </c>
      <c r="I485" s="37"/>
      <c r="J485" s="37"/>
      <c r="K485" s="40">
        <f>SUM(K486)</f>
        <v>0</v>
      </c>
      <c r="L485" s="41"/>
      <c r="M485" s="381"/>
      <c r="N485" s="42"/>
      <c r="O485" s="43"/>
      <c r="P485" s="42"/>
      <c r="Q485" s="50"/>
    </row>
    <row r="486" spans="1:17" s="20" customFormat="1" ht="12.5" hidden="1">
      <c r="A486" s="37">
        <v>213</v>
      </c>
      <c r="B486" s="375" t="s">
        <v>126</v>
      </c>
      <c r="C486" s="376"/>
      <c r="D486" s="376"/>
      <c r="E486" s="370">
        <f t="shared" si="105"/>
        <v>0</v>
      </c>
      <c r="F486" s="375"/>
      <c r="G486" s="375"/>
      <c r="H486" s="82">
        <f>SUM(K486)</f>
        <v>0</v>
      </c>
      <c r="I486" s="37"/>
      <c r="J486" s="37"/>
      <c r="K486" s="40">
        <v>0</v>
      </c>
      <c r="L486" s="41"/>
      <c r="M486" s="381"/>
      <c r="N486" s="42"/>
      <c r="O486" s="43"/>
      <c r="P486" s="42"/>
      <c r="Q486" s="50"/>
    </row>
    <row r="487" spans="1:17" s="20" customFormat="1" ht="12.5" hidden="1">
      <c r="A487" s="37">
        <v>214</v>
      </c>
      <c r="B487" s="375" t="s">
        <v>121</v>
      </c>
      <c r="C487" s="376"/>
      <c r="D487" s="376"/>
      <c r="E487" s="375"/>
      <c r="F487" s="375"/>
      <c r="G487" s="375"/>
      <c r="H487" s="82"/>
      <c r="I487" s="37"/>
      <c r="J487" s="37"/>
      <c r="K487" s="40"/>
      <c r="L487" s="41"/>
      <c r="M487" s="381"/>
      <c r="N487" s="42"/>
      <c r="O487" s="43"/>
      <c r="P487" s="42"/>
      <c r="Q487" s="50"/>
    </row>
    <row r="488" spans="1:17" s="20" customFormat="1" ht="57.5" hidden="1">
      <c r="A488" s="37">
        <v>215</v>
      </c>
      <c r="B488" s="375" t="s">
        <v>127</v>
      </c>
      <c r="C488" s="79" t="s">
        <v>135</v>
      </c>
      <c r="D488" s="122" t="s">
        <v>12</v>
      </c>
      <c r="E488" s="370">
        <f>SUM(H488)</f>
        <v>0</v>
      </c>
      <c r="F488" s="37">
        <v>2016</v>
      </c>
      <c r="G488" s="37">
        <v>2016</v>
      </c>
      <c r="H488" s="82">
        <f>SUM(I488:M488)</f>
        <v>0</v>
      </c>
      <c r="I488" s="37"/>
      <c r="J488" s="380"/>
      <c r="K488" s="40">
        <f>SUM(K489)</f>
        <v>0</v>
      </c>
      <c r="L488" s="41"/>
      <c r="M488" s="381"/>
      <c r="N488" s="42"/>
      <c r="O488" s="43"/>
      <c r="P488" s="42"/>
      <c r="Q488" s="50"/>
    </row>
    <row r="489" spans="1:17" s="20" customFormat="1" ht="12.5" hidden="1">
      <c r="A489" s="37">
        <v>216</v>
      </c>
      <c r="B489" s="375" t="s">
        <v>126</v>
      </c>
      <c r="C489" s="376"/>
      <c r="D489" s="376"/>
      <c r="E489" s="370">
        <f>SUM(H489)</f>
        <v>0</v>
      </c>
      <c r="F489" s="375"/>
      <c r="G489" s="375"/>
      <c r="H489" s="82">
        <f>SUM(I489:M489)</f>
        <v>0</v>
      </c>
      <c r="I489" s="37"/>
      <c r="J489" s="380"/>
      <c r="K489" s="40">
        <v>0</v>
      </c>
      <c r="L489" s="41"/>
      <c r="M489" s="381"/>
      <c r="N489" s="42"/>
      <c r="O489" s="43"/>
      <c r="P489" s="42"/>
      <c r="Q489" s="50"/>
    </row>
    <row r="490" spans="1:17" s="20" customFormat="1" ht="12.5" hidden="1">
      <c r="A490" s="37">
        <v>217</v>
      </c>
      <c r="B490" s="375" t="s">
        <v>121</v>
      </c>
      <c r="C490" s="376"/>
      <c r="D490" s="376"/>
      <c r="E490" s="375"/>
      <c r="F490" s="375"/>
      <c r="G490" s="375"/>
      <c r="H490" s="82"/>
      <c r="I490" s="37"/>
      <c r="J490" s="380"/>
      <c r="K490" s="40"/>
      <c r="L490" s="41"/>
      <c r="M490" s="381"/>
      <c r="N490" s="42"/>
      <c r="O490" s="43"/>
      <c r="P490" s="42"/>
      <c r="Q490" s="50"/>
    </row>
    <row r="491" spans="1:17" s="20" customFormat="1" ht="69" hidden="1">
      <c r="A491" s="37">
        <v>218</v>
      </c>
      <c r="B491" s="375" t="s">
        <v>128</v>
      </c>
      <c r="C491" s="79" t="s">
        <v>135</v>
      </c>
      <c r="D491" s="122" t="s">
        <v>12</v>
      </c>
      <c r="E491" s="370">
        <f>SUM(H491)</f>
        <v>0</v>
      </c>
      <c r="F491" s="37">
        <v>2017</v>
      </c>
      <c r="G491" s="37">
        <v>2017</v>
      </c>
      <c r="H491" s="82">
        <f>SUM(L491)</f>
        <v>0</v>
      </c>
      <c r="I491" s="37"/>
      <c r="J491" s="37"/>
      <c r="K491" s="40"/>
      <c r="L491" s="41">
        <v>0</v>
      </c>
      <c r="M491" s="381"/>
      <c r="N491" s="42"/>
      <c r="O491" s="43"/>
      <c r="P491" s="42"/>
      <c r="Q491" s="50"/>
    </row>
    <row r="492" spans="1:17" s="20" customFormat="1" ht="12.5" hidden="1">
      <c r="A492" s="37">
        <v>219</v>
      </c>
      <c r="B492" s="375" t="s">
        <v>126</v>
      </c>
      <c r="C492" s="376"/>
      <c r="D492" s="376"/>
      <c r="E492" s="370">
        <f>SUM(H492)</f>
        <v>0</v>
      </c>
      <c r="F492" s="375"/>
      <c r="G492" s="375"/>
      <c r="H492" s="82">
        <f>SUM(L492)</f>
        <v>0</v>
      </c>
      <c r="I492" s="37"/>
      <c r="J492" s="37"/>
      <c r="K492" s="40"/>
      <c r="L492" s="41">
        <v>0</v>
      </c>
      <c r="M492" s="381"/>
      <c r="N492" s="42"/>
      <c r="O492" s="43"/>
      <c r="P492" s="42"/>
      <c r="Q492" s="50"/>
    </row>
    <row r="493" spans="1:17" s="20" customFormat="1" ht="12.5" hidden="1">
      <c r="A493" s="37">
        <v>220</v>
      </c>
      <c r="B493" s="375" t="s">
        <v>121</v>
      </c>
      <c r="C493" s="376"/>
      <c r="D493" s="376"/>
      <c r="E493" s="375"/>
      <c r="F493" s="375"/>
      <c r="G493" s="375"/>
      <c r="H493" s="82"/>
      <c r="I493" s="37"/>
      <c r="J493" s="37"/>
      <c r="K493" s="40"/>
      <c r="L493" s="41"/>
      <c r="M493" s="381"/>
      <c r="N493" s="42"/>
      <c r="O493" s="43"/>
      <c r="P493" s="42"/>
      <c r="Q493" s="50"/>
    </row>
    <row r="494" spans="1:17" s="20" customFormat="1" ht="69" hidden="1">
      <c r="A494" s="37">
        <v>221</v>
      </c>
      <c r="B494" s="375" t="s">
        <v>129</v>
      </c>
      <c r="C494" s="79" t="s">
        <v>135</v>
      </c>
      <c r="D494" s="122" t="s">
        <v>12</v>
      </c>
      <c r="E494" s="370">
        <f>SUM(H494)</f>
        <v>0</v>
      </c>
      <c r="F494" s="37">
        <v>2017</v>
      </c>
      <c r="G494" s="37">
        <v>2017</v>
      </c>
      <c r="H494" s="82">
        <f>SUM(L494)</f>
        <v>0</v>
      </c>
      <c r="I494" s="37"/>
      <c r="J494" s="37"/>
      <c r="K494" s="40"/>
      <c r="L494" s="41">
        <v>0</v>
      </c>
      <c r="M494" s="381"/>
      <c r="N494" s="42"/>
      <c r="O494" s="43"/>
      <c r="P494" s="42"/>
      <c r="Q494" s="50"/>
    </row>
    <row r="495" spans="1:17" s="20" customFormat="1" ht="12.5" hidden="1">
      <c r="A495" s="37">
        <v>222</v>
      </c>
      <c r="B495" s="375" t="s">
        <v>126</v>
      </c>
      <c r="C495" s="376"/>
      <c r="D495" s="376"/>
      <c r="E495" s="370">
        <f>SUM(H495)</f>
        <v>0</v>
      </c>
      <c r="F495" s="375"/>
      <c r="G495" s="375"/>
      <c r="H495" s="82">
        <f>SUM(L495)</f>
        <v>0</v>
      </c>
      <c r="I495" s="37"/>
      <c r="J495" s="37"/>
      <c r="K495" s="40"/>
      <c r="L495" s="41">
        <v>0</v>
      </c>
      <c r="M495" s="381"/>
      <c r="N495" s="42"/>
      <c r="O495" s="43"/>
      <c r="P495" s="42"/>
      <c r="Q495" s="50"/>
    </row>
    <row r="496" spans="1:17" s="20" customFormat="1" ht="12.5" hidden="1">
      <c r="A496" s="37">
        <v>223</v>
      </c>
      <c r="B496" s="375" t="s">
        <v>121</v>
      </c>
      <c r="C496" s="376"/>
      <c r="D496" s="376"/>
      <c r="E496" s="375"/>
      <c r="F496" s="375"/>
      <c r="G496" s="375"/>
      <c r="H496" s="82"/>
      <c r="I496" s="37"/>
      <c r="J496" s="37"/>
      <c r="K496" s="40"/>
      <c r="L496" s="41"/>
      <c r="M496" s="381"/>
      <c r="N496" s="42"/>
      <c r="O496" s="43"/>
      <c r="P496" s="42"/>
      <c r="Q496" s="50"/>
    </row>
    <row r="497" spans="1:17" s="20" customFormat="1" ht="126.5" hidden="1">
      <c r="A497" s="37">
        <v>224</v>
      </c>
      <c r="B497" s="375" t="s">
        <v>130</v>
      </c>
      <c r="C497" s="156" t="s">
        <v>167</v>
      </c>
      <c r="D497" s="122" t="s">
        <v>12</v>
      </c>
      <c r="E497" s="370">
        <v>0</v>
      </c>
      <c r="F497" s="37">
        <v>2017</v>
      </c>
      <c r="G497" s="37">
        <v>2017</v>
      </c>
      <c r="H497" s="82">
        <v>0</v>
      </c>
      <c r="I497" s="37"/>
      <c r="J497" s="37"/>
      <c r="K497" s="40"/>
      <c r="L497" s="41">
        <v>0</v>
      </c>
      <c r="M497" s="381"/>
      <c r="N497" s="42"/>
      <c r="O497" s="43"/>
      <c r="P497" s="42"/>
      <c r="Q497" s="50"/>
    </row>
    <row r="498" spans="1:17" s="20" customFormat="1" ht="12.5" hidden="1">
      <c r="A498" s="37">
        <v>225</v>
      </c>
      <c r="B498" s="375" t="s">
        <v>121</v>
      </c>
      <c r="C498" s="376"/>
      <c r="D498" s="376"/>
      <c r="E498" s="370">
        <v>0</v>
      </c>
      <c r="F498" s="375"/>
      <c r="G498" s="375"/>
      <c r="H498" s="82">
        <v>0</v>
      </c>
      <c r="I498" s="37"/>
      <c r="J498" s="37"/>
      <c r="K498" s="40"/>
      <c r="L498" s="41">
        <v>0</v>
      </c>
      <c r="M498" s="381"/>
      <c r="N498" s="42"/>
      <c r="O498" s="43"/>
      <c r="P498" s="42"/>
      <c r="Q498" s="50"/>
    </row>
    <row r="499" spans="1:17" s="20" customFormat="1" ht="138" hidden="1">
      <c r="A499" s="37">
        <v>204</v>
      </c>
      <c r="B499" s="375" t="s">
        <v>131</v>
      </c>
      <c r="C499" s="156" t="s">
        <v>167</v>
      </c>
      <c r="D499" s="122" t="s">
        <v>12</v>
      </c>
      <c r="E499" s="370">
        <v>0</v>
      </c>
      <c r="F499" s="37">
        <v>2017</v>
      </c>
      <c r="G499" s="37">
        <v>2017</v>
      </c>
      <c r="H499" s="82">
        <v>0</v>
      </c>
      <c r="I499" s="37"/>
      <c r="J499" s="37"/>
      <c r="K499" s="40"/>
      <c r="L499" s="41">
        <v>0</v>
      </c>
      <c r="M499" s="381"/>
      <c r="N499" s="42"/>
      <c r="O499" s="43"/>
      <c r="P499" s="42"/>
      <c r="Q499" s="50"/>
    </row>
    <row r="500" spans="1:17" s="20" customFormat="1" ht="12.5" hidden="1">
      <c r="A500" s="37">
        <v>205</v>
      </c>
      <c r="B500" s="375" t="s">
        <v>121</v>
      </c>
      <c r="C500" s="376"/>
      <c r="D500" s="376"/>
      <c r="E500" s="370">
        <v>0</v>
      </c>
      <c r="F500" s="375"/>
      <c r="G500" s="375"/>
      <c r="H500" s="82">
        <v>0</v>
      </c>
      <c r="I500" s="37"/>
      <c r="J500" s="37"/>
      <c r="K500" s="40"/>
      <c r="L500" s="41">
        <v>0</v>
      </c>
      <c r="M500" s="381"/>
      <c r="N500" s="42"/>
      <c r="O500" s="43"/>
      <c r="P500" s="42"/>
      <c r="Q500" s="50"/>
    </row>
    <row r="501" spans="1:17" s="20" customFormat="1" ht="70" hidden="1">
      <c r="A501" s="37">
        <v>206</v>
      </c>
      <c r="B501" s="375" t="s">
        <v>132</v>
      </c>
      <c r="C501" s="156" t="s">
        <v>167</v>
      </c>
      <c r="D501" s="122" t="s">
        <v>12</v>
      </c>
      <c r="E501" s="370">
        <f>SUM(E502:E503)</f>
        <v>0</v>
      </c>
      <c r="F501" s="37">
        <v>2021</v>
      </c>
      <c r="G501" s="37">
        <v>2021</v>
      </c>
      <c r="H501" s="82">
        <f>SUM(H502:H503)</f>
        <v>0</v>
      </c>
      <c r="I501" s="37"/>
      <c r="J501" s="37"/>
      <c r="K501" s="40"/>
      <c r="L501" s="41"/>
      <c r="M501" s="372"/>
      <c r="N501" s="42"/>
      <c r="O501" s="383">
        <v>0</v>
      </c>
      <c r="P501" s="384"/>
      <c r="Q501" s="50"/>
    </row>
    <row r="502" spans="1:17" s="20" customFormat="1" ht="12.5" hidden="1">
      <c r="A502" s="37">
        <v>207</v>
      </c>
      <c r="B502" s="375" t="s">
        <v>126</v>
      </c>
      <c r="C502" s="376"/>
      <c r="D502" s="376"/>
      <c r="E502" s="370"/>
      <c r="F502" s="375"/>
      <c r="G502" s="375"/>
      <c r="H502" s="82"/>
      <c r="I502" s="37"/>
      <c r="J502" s="37"/>
      <c r="K502" s="40"/>
      <c r="L502" s="41"/>
      <c r="M502" s="372"/>
      <c r="N502" s="42"/>
      <c r="O502" s="383">
        <v>0</v>
      </c>
      <c r="P502" s="384"/>
      <c r="Q502" s="50"/>
    </row>
    <row r="503" spans="1:17" s="20" customFormat="1" ht="11.25" hidden="1" customHeight="1">
      <c r="A503" s="37">
        <v>208</v>
      </c>
      <c r="B503" s="375" t="s">
        <v>121</v>
      </c>
      <c r="C503" s="376"/>
      <c r="D503" s="376"/>
      <c r="E503" s="375"/>
      <c r="F503" s="375"/>
      <c r="G503" s="375"/>
      <c r="H503" s="82"/>
      <c r="I503" s="37"/>
      <c r="J503" s="37"/>
      <c r="K503" s="40"/>
      <c r="L503" s="41"/>
      <c r="M503" s="381"/>
      <c r="N503" s="42"/>
      <c r="O503" s="43"/>
      <c r="P503" s="42"/>
      <c r="Q503" s="50"/>
    </row>
    <row r="504" spans="1:17" s="20" customFormat="1" ht="70" hidden="1">
      <c r="A504" s="37">
        <v>209</v>
      </c>
      <c r="B504" s="375" t="s">
        <v>182</v>
      </c>
      <c r="C504" s="156" t="s">
        <v>167</v>
      </c>
      <c r="D504" s="122" t="s">
        <v>12</v>
      </c>
      <c r="E504" s="370">
        <f>SUM(E505:E506)</f>
        <v>0</v>
      </c>
      <c r="F504" s="37">
        <v>2021</v>
      </c>
      <c r="G504" s="37">
        <v>2021</v>
      </c>
      <c r="H504" s="82"/>
      <c r="I504" s="37"/>
      <c r="J504" s="37"/>
      <c r="K504" s="40"/>
      <c r="L504" s="41"/>
      <c r="M504" s="372">
        <v>0</v>
      </c>
      <c r="N504" s="42"/>
      <c r="O504" s="342">
        <v>0</v>
      </c>
      <c r="P504" s="341"/>
      <c r="Q504" s="50"/>
    </row>
    <row r="505" spans="1:17" s="20" customFormat="1" ht="12.5" hidden="1">
      <c r="A505" s="37">
        <v>210</v>
      </c>
      <c r="B505" s="375" t="s">
        <v>126</v>
      </c>
      <c r="C505" s="376"/>
      <c r="D505" s="376"/>
      <c r="E505" s="370"/>
      <c r="F505" s="375"/>
      <c r="G505" s="375"/>
      <c r="H505" s="82"/>
      <c r="I505" s="37"/>
      <c r="J505" s="37"/>
      <c r="K505" s="40"/>
      <c r="L505" s="41"/>
      <c r="M505" s="372"/>
      <c r="N505" s="42"/>
      <c r="O505" s="342">
        <v>0</v>
      </c>
      <c r="P505" s="341"/>
      <c r="Q505" s="50"/>
    </row>
    <row r="506" spans="1:17" s="20" customFormat="1" ht="12.5" hidden="1">
      <c r="A506" s="37">
        <v>211</v>
      </c>
      <c r="B506" s="375" t="s">
        <v>121</v>
      </c>
      <c r="C506" s="376"/>
      <c r="D506" s="376"/>
      <c r="E506" s="375"/>
      <c r="F506" s="375"/>
      <c r="G506" s="375"/>
      <c r="H506" s="82"/>
      <c r="I506" s="37"/>
      <c r="J506" s="37"/>
      <c r="K506" s="40"/>
      <c r="L506" s="41"/>
      <c r="M506" s="381"/>
      <c r="N506" s="42"/>
      <c r="O506" s="43"/>
      <c r="P506" s="42"/>
      <c r="Q506" s="50"/>
    </row>
    <row r="507" spans="1:17" s="20" customFormat="1" ht="126.5" hidden="1">
      <c r="A507" s="37">
        <v>212</v>
      </c>
      <c r="B507" s="375" t="s">
        <v>133</v>
      </c>
      <c r="C507" s="156" t="s">
        <v>167</v>
      </c>
      <c r="D507" s="122" t="s">
        <v>12</v>
      </c>
      <c r="E507" s="370">
        <v>0</v>
      </c>
      <c r="F507" s="37">
        <v>2018</v>
      </c>
      <c r="G507" s="37">
        <v>2018</v>
      </c>
      <c r="H507" s="82">
        <v>0</v>
      </c>
      <c r="I507" s="37"/>
      <c r="J507" s="37"/>
      <c r="K507" s="40"/>
      <c r="L507" s="41"/>
      <c r="M507" s="372">
        <v>0</v>
      </c>
      <c r="N507" s="42"/>
      <c r="O507" s="43"/>
      <c r="P507" s="42"/>
      <c r="Q507" s="50"/>
    </row>
    <row r="508" spans="1:17" s="20" customFormat="1" ht="12.5" hidden="1">
      <c r="A508" s="37">
        <v>213</v>
      </c>
      <c r="B508" s="375" t="s">
        <v>121</v>
      </c>
      <c r="C508" s="376"/>
      <c r="D508" s="376"/>
      <c r="E508" s="370">
        <f>SUM(H508)</f>
        <v>0</v>
      </c>
      <c r="F508" s="375"/>
      <c r="G508" s="375"/>
      <c r="H508" s="82">
        <f>SUM(I508:O508)</f>
        <v>0</v>
      </c>
      <c r="I508" s="37"/>
      <c r="J508" s="37"/>
      <c r="K508" s="385"/>
      <c r="L508" s="41"/>
      <c r="M508" s="372">
        <v>0</v>
      </c>
      <c r="N508" s="42"/>
      <c r="O508" s="43"/>
      <c r="P508" s="42"/>
      <c r="Q508" s="50"/>
    </row>
    <row r="509" spans="1:17" s="20" customFormat="1" ht="126.5" hidden="1">
      <c r="A509" s="37">
        <v>214</v>
      </c>
      <c r="B509" s="375" t="s">
        <v>134</v>
      </c>
      <c r="C509" s="156" t="s">
        <v>167</v>
      </c>
      <c r="D509" s="122" t="s">
        <v>12</v>
      </c>
      <c r="E509" s="370">
        <v>0</v>
      </c>
      <c r="F509" s="37">
        <v>2018</v>
      </c>
      <c r="G509" s="37">
        <v>2018</v>
      </c>
      <c r="H509" s="82">
        <v>0</v>
      </c>
      <c r="I509" s="37"/>
      <c r="J509" s="37"/>
      <c r="K509" s="40"/>
      <c r="L509" s="41"/>
      <c r="M509" s="372">
        <v>0</v>
      </c>
      <c r="N509" s="42"/>
      <c r="O509" s="43"/>
      <c r="P509" s="42"/>
      <c r="Q509" s="50"/>
    </row>
    <row r="510" spans="1:17" s="20" customFormat="1" ht="12.5" hidden="1">
      <c r="A510" s="37">
        <v>215</v>
      </c>
      <c r="B510" s="375" t="s">
        <v>121</v>
      </c>
      <c r="C510" s="376"/>
      <c r="D510" s="376"/>
      <c r="E510" s="370">
        <v>0</v>
      </c>
      <c r="F510" s="375"/>
      <c r="G510" s="375"/>
      <c r="H510" s="82">
        <v>0</v>
      </c>
      <c r="I510" s="37"/>
      <c r="J510" s="37"/>
      <c r="K510" s="40"/>
      <c r="L510" s="41"/>
      <c r="M510" s="372">
        <v>0</v>
      </c>
      <c r="N510" s="42"/>
      <c r="O510" s="43"/>
      <c r="P510" s="42"/>
      <c r="Q510" s="50"/>
    </row>
    <row r="511" spans="1:17" s="20" customFormat="1" ht="60" customHeight="1">
      <c r="A511" s="37">
        <v>198</v>
      </c>
      <c r="B511" s="360" t="s">
        <v>295</v>
      </c>
      <c r="C511" s="230" t="s">
        <v>262</v>
      </c>
      <c r="D511" s="164" t="s">
        <v>12</v>
      </c>
      <c r="E511" s="128">
        <f>SUM(I511)</f>
        <v>71.394999999999996</v>
      </c>
      <c r="F511" s="40">
        <v>2014</v>
      </c>
      <c r="G511" s="40">
        <v>2014</v>
      </c>
      <c r="H511" s="345">
        <f t="shared" ref="H511:P511" si="107">SUM(H512)</f>
        <v>71.394999999999996</v>
      </c>
      <c r="I511" s="345">
        <f>SUM(I512)</f>
        <v>71.394999999999996</v>
      </c>
      <c r="J511" s="345">
        <f t="shared" si="107"/>
        <v>0</v>
      </c>
      <c r="K511" s="345">
        <f t="shared" si="107"/>
        <v>0</v>
      </c>
      <c r="L511" s="345">
        <f t="shared" si="107"/>
        <v>0</v>
      </c>
      <c r="M511" s="346">
        <f t="shared" si="107"/>
        <v>0</v>
      </c>
      <c r="N511" s="346">
        <f t="shared" si="107"/>
        <v>0</v>
      </c>
      <c r="O511" s="346">
        <f t="shared" si="107"/>
        <v>0</v>
      </c>
      <c r="P511" s="345">
        <f t="shared" si="107"/>
        <v>0</v>
      </c>
      <c r="Q511" s="50"/>
    </row>
    <row r="512" spans="1:17" s="20" customFormat="1" ht="12.5">
      <c r="A512" s="37">
        <v>199</v>
      </c>
      <c r="B512" s="348" t="s">
        <v>15</v>
      </c>
      <c r="C512" s="164"/>
      <c r="D512" s="348"/>
      <c r="E512" s="128">
        <f>SUM(I512)</f>
        <v>71.394999999999996</v>
      </c>
      <c r="F512" s="40"/>
      <c r="G512" s="40"/>
      <c r="H512" s="345">
        <f>SUM(I512:M512)</f>
        <v>71.394999999999996</v>
      </c>
      <c r="I512" s="345">
        <v>71.394999999999996</v>
      </c>
      <c r="J512" s="345"/>
      <c r="K512" s="345"/>
      <c r="L512" s="345"/>
      <c r="M512" s="346"/>
      <c r="N512" s="340"/>
      <c r="O512" s="359"/>
      <c r="P512" s="340"/>
      <c r="Q512" s="50"/>
    </row>
    <row r="513" spans="1:17" s="20" customFormat="1" ht="12.5">
      <c r="A513" s="40">
        <v>200</v>
      </c>
      <c r="B513" s="386"/>
      <c r="C513" s="434" t="s">
        <v>245</v>
      </c>
      <c r="D513" s="435"/>
      <c r="E513" s="435"/>
      <c r="F513" s="435"/>
      <c r="G513" s="435"/>
      <c r="H513" s="435"/>
      <c r="I513" s="435"/>
      <c r="J513" s="435"/>
      <c r="K513" s="435"/>
      <c r="L513" s="435"/>
      <c r="M513" s="387"/>
      <c r="N513" s="42"/>
      <c r="O513" s="43"/>
      <c r="P513" s="42"/>
      <c r="Q513" s="50"/>
    </row>
    <row r="514" spans="1:17" s="51" customFormat="1" ht="57.5">
      <c r="A514" s="37">
        <v>201</v>
      </c>
      <c r="B514" s="44" t="s">
        <v>21</v>
      </c>
      <c r="C514" s="388"/>
      <c r="D514" s="76"/>
      <c r="E514" s="389">
        <f>SUM(E515:E516)</f>
        <v>0</v>
      </c>
      <c r="F514" s="76"/>
      <c r="G514" s="76"/>
      <c r="H514" s="390">
        <f>SUM(H519,H520,H524+H525+H528)-H525</f>
        <v>235075.255</v>
      </c>
      <c r="I514" s="390">
        <f t="shared" ref="I514:P514" si="108">SUM(I519,I520,I524+I525+I528)</f>
        <v>30454.125</v>
      </c>
      <c r="J514" s="390">
        <f t="shared" si="108"/>
        <v>88133</v>
      </c>
      <c r="K514" s="390">
        <f t="shared" si="108"/>
        <v>51696.22</v>
      </c>
      <c r="L514" s="390">
        <f>SUM(L519,L520,L524+L525+L528)</f>
        <v>34787.21</v>
      </c>
      <c r="M514" s="390">
        <f t="shared" si="108"/>
        <v>16469.900000000001</v>
      </c>
      <c r="N514" s="390">
        <f t="shared" si="108"/>
        <v>13534.800000000001</v>
      </c>
      <c r="O514" s="391">
        <f t="shared" si="108"/>
        <v>0</v>
      </c>
      <c r="P514" s="390">
        <f t="shared" si="108"/>
        <v>0</v>
      </c>
      <c r="Q514" s="50"/>
    </row>
    <row r="515" spans="1:17" s="51" customFormat="1" ht="12.5">
      <c r="A515" s="40">
        <v>202</v>
      </c>
      <c r="B515" s="52" t="s">
        <v>14</v>
      </c>
      <c r="C515" s="388"/>
      <c r="D515" s="76"/>
      <c r="E515" s="389"/>
      <c r="F515" s="76"/>
      <c r="G515" s="76"/>
      <c r="H515" s="390">
        <f>SUM(H521,H526+H529)</f>
        <v>216097.93</v>
      </c>
      <c r="I515" s="390">
        <f t="shared" ref="I515:P515" si="109">SUM(I521,I526+I529)</f>
        <v>24300</v>
      </c>
      <c r="J515" s="390">
        <f t="shared" si="109"/>
        <v>79424</v>
      </c>
      <c r="K515" s="390">
        <f t="shared" si="109"/>
        <v>51696.22</v>
      </c>
      <c r="L515" s="390">
        <f t="shared" si="109"/>
        <v>34767.21</v>
      </c>
      <c r="M515" s="390">
        <f t="shared" si="109"/>
        <v>13922.8</v>
      </c>
      <c r="N515" s="390">
        <f t="shared" si="109"/>
        <v>11987.7</v>
      </c>
      <c r="O515" s="391">
        <f t="shared" si="109"/>
        <v>0</v>
      </c>
      <c r="P515" s="390">
        <f t="shared" si="109"/>
        <v>0</v>
      </c>
      <c r="Q515" s="50"/>
    </row>
    <row r="516" spans="1:17" s="51" customFormat="1" ht="12.5">
      <c r="A516" s="37">
        <v>203</v>
      </c>
      <c r="B516" s="52" t="s">
        <v>15</v>
      </c>
      <c r="C516" s="388"/>
      <c r="D516" s="76"/>
      <c r="E516" s="389"/>
      <c r="F516" s="76"/>
      <c r="G516" s="76"/>
      <c r="H516" s="390">
        <f>SUM(H519,H522,H524+H527+H530)-H527</f>
        <v>18977.325000000001</v>
      </c>
      <c r="I516" s="390">
        <f t="shared" ref="I516:P516" si="110">SUM(I519,I522,I524+I527+I530)</f>
        <v>6154.125</v>
      </c>
      <c r="J516" s="390">
        <f t="shared" si="110"/>
        <v>8709</v>
      </c>
      <c r="K516" s="390">
        <f t="shared" si="110"/>
        <v>0</v>
      </c>
      <c r="L516" s="390">
        <f t="shared" si="110"/>
        <v>20</v>
      </c>
      <c r="M516" s="390">
        <f t="shared" si="110"/>
        <v>2547.1</v>
      </c>
      <c r="N516" s="390">
        <v>1547.1</v>
      </c>
      <c r="O516" s="391">
        <f t="shared" si="110"/>
        <v>0</v>
      </c>
      <c r="P516" s="390">
        <f t="shared" si="110"/>
        <v>0</v>
      </c>
      <c r="Q516" s="50"/>
    </row>
    <row r="517" spans="1:17" s="51" customFormat="1" ht="12.5">
      <c r="A517" s="40">
        <v>204</v>
      </c>
      <c r="B517" s="58" t="s">
        <v>16</v>
      </c>
      <c r="C517" s="388"/>
      <c r="D517" s="76"/>
      <c r="E517" s="76"/>
      <c r="F517" s="76"/>
      <c r="G517" s="76"/>
      <c r="H517" s="389"/>
      <c r="I517" s="76"/>
      <c r="J517" s="76"/>
      <c r="K517" s="76"/>
      <c r="L517" s="76"/>
      <c r="M517" s="392"/>
      <c r="N517" s="393"/>
      <c r="O517" s="162"/>
      <c r="P517" s="161"/>
      <c r="Q517" s="50"/>
    </row>
    <row r="518" spans="1:17" s="51" customFormat="1" ht="69">
      <c r="A518" s="37">
        <v>205</v>
      </c>
      <c r="B518" s="394" t="s">
        <v>279</v>
      </c>
      <c r="C518" s="395" t="s">
        <v>263</v>
      </c>
      <c r="D518" s="396" t="s">
        <v>12</v>
      </c>
      <c r="E518" s="397"/>
      <c r="F518" s="397"/>
      <c r="G518" s="397"/>
      <c r="H518" s="398"/>
      <c r="I518" s="399"/>
      <c r="J518" s="400"/>
      <c r="K518" s="400"/>
      <c r="L518" s="400"/>
      <c r="M518" s="401"/>
      <c r="N518" s="179"/>
      <c r="O518" s="162"/>
      <c r="P518" s="161"/>
      <c r="Q518" s="50"/>
    </row>
    <row r="519" spans="1:17" s="51" customFormat="1" ht="12.5">
      <c r="A519" s="40">
        <v>206</v>
      </c>
      <c r="B519" s="402" t="s">
        <v>183</v>
      </c>
      <c r="C519" s="396"/>
      <c r="D519" s="396"/>
      <c r="E519" s="397">
        <v>1000</v>
      </c>
      <c r="F519" s="397">
        <v>2014</v>
      </c>
      <c r="G519" s="397">
        <v>2014</v>
      </c>
      <c r="H519" s="403">
        <v>1000</v>
      </c>
      <c r="I519" s="404">
        <v>1000</v>
      </c>
      <c r="J519" s="405">
        <v>0</v>
      </c>
      <c r="K519" s="405">
        <v>0</v>
      </c>
      <c r="L519" s="405">
        <v>0</v>
      </c>
      <c r="M519" s="406">
        <v>0</v>
      </c>
      <c r="N519" s="406">
        <v>0</v>
      </c>
      <c r="O519" s="406">
        <v>0</v>
      </c>
      <c r="P519" s="405">
        <v>0</v>
      </c>
      <c r="Q519" s="50"/>
    </row>
    <row r="520" spans="1:17" s="51" customFormat="1" ht="46">
      <c r="A520" s="37">
        <v>207</v>
      </c>
      <c r="B520" s="394" t="s">
        <v>280</v>
      </c>
      <c r="C520" s="395" t="s">
        <v>263</v>
      </c>
      <c r="D520" s="396" t="s">
        <v>12</v>
      </c>
      <c r="E520" s="403">
        <f>SUM(E521:E522)</f>
        <v>201550.55499999999</v>
      </c>
      <c r="F520" s="403">
        <v>2014</v>
      </c>
      <c r="G520" s="403">
        <v>2016</v>
      </c>
      <c r="H520" s="403">
        <f>SUM(H521:H522)</f>
        <v>201550.55499999999</v>
      </c>
      <c r="I520" s="403">
        <f t="shared" ref="I520:O520" si="111">SUM(I521:I522)</f>
        <v>29454.125</v>
      </c>
      <c r="J520" s="403">
        <f t="shared" si="111"/>
        <v>85633</v>
      </c>
      <c r="K520" s="403">
        <f t="shared" si="111"/>
        <v>51696.22</v>
      </c>
      <c r="L520" s="403">
        <f t="shared" si="111"/>
        <v>34767.21</v>
      </c>
      <c r="M520" s="403">
        <f t="shared" si="111"/>
        <v>0</v>
      </c>
      <c r="N520" s="403">
        <f t="shared" si="111"/>
        <v>0</v>
      </c>
      <c r="O520" s="404">
        <f t="shared" si="111"/>
        <v>0</v>
      </c>
      <c r="P520" s="403">
        <v>0</v>
      </c>
      <c r="Q520" s="50"/>
    </row>
    <row r="521" spans="1:17" s="51" customFormat="1" ht="12.5">
      <c r="A521" s="40">
        <v>208</v>
      </c>
      <c r="B521" s="402" t="s">
        <v>184</v>
      </c>
      <c r="C521" s="396"/>
      <c r="D521" s="396"/>
      <c r="E521" s="403">
        <v>190187.43</v>
      </c>
      <c r="F521" s="407"/>
      <c r="G521" s="403"/>
      <c r="H521" s="403">
        <f>SUM(I521:M521)</f>
        <v>190187.43</v>
      </c>
      <c r="I521" s="404">
        <v>24300</v>
      </c>
      <c r="J521" s="408">
        <v>79424</v>
      </c>
      <c r="K521" s="405">
        <v>51696.22</v>
      </c>
      <c r="L521" s="405">
        <v>34767.21</v>
      </c>
      <c r="M521" s="406">
        <v>0</v>
      </c>
      <c r="N521" s="406">
        <v>0</v>
      </c>
      <c r="O521" s="406">
        <v>0</v>
      </c>
      <c r="P521" s="405">
        <v>0</v>
      </c>
      <c r="Q521" s="50"/>
    </row>
    <row r="522" spans="1:17" s="51" customFormat="1" ht="12.5">
      <c r="A522" s="37">
        <v>209</v>
      </c>
      <c r="B522" s="409" t="s">
        <v>183</v>
      </c>
      <c r="C522" s="396"/>
      <c r="D522" s="410"/>
      <c r="E522" s="403">
        <f>SUM(H522)</f>
        <v>11363.125</v>
      </c>
      <c r="F522" s="411"/>
      <c r="G522" s="407"/>
      <c r="H522" s="412">
        <f>SUM(I522:M522)</f>
        <v>11363.125</v>
      </c>
      <c r="I522" s="403">
        <v>5154.125</v>
      </c>
      <c r="J522" s="408">
        <v>6209</v>
      </c>
      <c r="K522" s="405">
        <v>0</v>
      </c>
      <c r="L522" s="405">
        <v>0</v>
      </c>
      <c r="M522" s="406">
        <v>0</v>
      </c>
      <c r="N522" s="406">
        <v>0</v>
      </c>
      <c r="O522" s="406">
        <v>0</v>
      </c>
      <c r="P522" s="405">
        <v>0</v>
      </c>
      <c r="Q522" s="50"/>
    </row>
    <row r="523" spans="1:17" s="51" customFormat="1" ht="80.5">
      <c r="A523" s="37">
        <v>210</v>
      </c>
      <c r="B523" s="413" t="s">
        <v>281</v>
      </c>
      <c r="C523" s="414" t="s">
        <v>263</v>
      </c>
      <c r="D523" s="414" t="s">
        <v>12</v>
      </c>
      <c r="E523" s="400"/>
      <c r="F523" s="400"/>
      <c r="G523" s="400"/>
      <c r="H523" s="415"/>
      <c r="I523" s="416"/>
      <c r="J523" s="400"/>
      <c r="K523" s="400"/>
      <c r="L523" s="400">
        <v>0</v>
      </c>
      <c r="M523" s="401"/>
      <c r="N523" s="179"/>
      <c r="O523" s="178"/>
      <c r="P523" s="179"/>
      <c r="Q523" s="50"/>
    </row>
    <row r="524" spans="1:17" s="51" customFormat="1" ht="12.5">
      <c r="A524" s="40">
        <v>211</v>
      </c>
      <c r="B524" s="97" t="s">
        <v>183</v>
      </c>
      <c r="C524" s="417"/>
      <c r="D524" s="417"/>
      <c r="E524" s="415">
        <f>SUM(H524)</f>
        <v>3520</v>
      </c>
      <c r="F524" s="400">
        <v>2018</v>
      </c>
      <c r="G524" s="400">
        <v>2019</v>
      </c>
      <c r="H524" s="415">
        <f>SUM(I524:P524)</f>
        <v>3520</v>
      </c>
      <c r="I524" s="418">
        <v>0</v>
      </c>
      <c r="J524" s="118">
        <v>2500</v>
      </c>
      <c r="K524" s="419">
        <v>0</v>
      </c>
      <c r="L524" s="419">
        <v>20</v>
      </c>
      <c r="M524" s="420">
        <v>1000</v>
      </c>
      <c r="N524" s="161"/>
      <c r="O524" s="162">
        <v>0</v>
      </c>
      <c r="P524" s="161">
        <v>0</v>
      </c>
      <c r="Q524" s="50"/>
    </row>
    <row r="525" spans="1:17" s="51" customFormat="1" ht="138">
      <c r="A525" s="37">
        <v>212</v>
      </c>
      <c r="B525" s="413" t="s">
        <v>282</v>
      </c>
      <c r="C525" s="417" t="s">
        <v>263</v>
      </c>
      <c r="D525" s="417" t="s">
        <v>12</v>
      </c>
      <c r="E525" s="400">
        <f>SUM(E526:E527)</f>
        <v>0</v>
      </c>
      <c r="F525" s="400"/>
      <c r="G525" s="400"/>
      <c r="H525" s="405">
        <f>SUM(H526:H527)</f>
        <v>0</v>
      </c>
      <c r="I525" s="416"/>
      <c r="J525" s="400"/>
      <c r="K525" s="400"/>
      <c r="L525" s="405">
        <f>SUM(L526:L527)</f>
        <v>0</v>
      </c>
      <c r="M525" s="405">
        <v>0</v>
      </c>
      <c r="N525" s="161"/>
      <c r="O525" s="178"/>
      <c r="P525" s="179"/>
      <c r="Q525" s="50"/>
    </row>
    <row r="526" spans="1:17" s="51" customFormat="1" ht="12.5">
      <c r="A526" s="37">
        <v>213</v>
      </c>
      <c r="B526" s="97" t="s">
        <v>14</v>
      </c>
      <c r="C526" s="417"/>
      <c r="D526" s="417"/>
      <c r="E526" s="400">
        <f>SUM(I526:N526)</f>
        <v>0</v>
      </c>
      <c r="F526" s="400"/>
      <c r="G526" s="400"/>
      <c r="H526" s="405">
        <f>SUM(I526:N526)</f>
        <v>0</v>
      </c>
      <c r="I526" s="416"/>
      <c r="J526" s="400"/>
      <c r="K526" s="400"/>
      <c r="L526" s="405">
        <v>0</v>
      </c>
      <c r="M526" s="406">
        <v>0</v>
      </c>
      <c r="N526" s="161">
        <v>0</v>
      </c>
      <c r="O526" s="162">
        <v>0</v>
      </c>
      <c r="P526" s="161">
        <v>0</v>
      </c>
      <c r="Q526" s="50"/>
    </row>
    <row r="527" spans="1:17" s="51" customFormat="1" ht="12.5">
      <c r="A527" s="40">
        <v>214</v>
      </c>
      <c r="B527" s="97" t="s">
        <v>183</v>
      </c>
      <c r="C527" s="417"/>
      <c r="D527" s="417"/>
      <c r="E527" s="400">
        <f>SUM(I527:N527)</f>
        <v>0</v>
      </c>
      <c r="F527" s="400">
        <v>2018</v>
      </c>
      <c r="G527" s="400">
        <v>2019</v>
      </c>
      <c r="H527" s="405">
        <f>SUM(J527:N527)</f>
        <v>0</v>
      </c>
      <c r="I527" s="416"/>
      <c r="J527" s="405">
        <v>0</v>
      </c>
      <c r="K527" s="405">
        <v>0</v>
      </c>
      <c r="L527" s="405">
        <v>0</v>
      </c>
      <c r="M527" s="406">
        <v>0</v>
      </c>
      <c r="N527" s="161"/>
      <c r="O527" s="162">
        <v>0</v>
      </c>
      <c r="P527" s="161">
        <v>0</v>
      </c>
      <c r="Q527" s="50"/>
    </row>
    <row r="528" spans="1:17" s="20" customFormat="1" ht="63.75" customHeight="1">
      <c r="A528" s="37">
        <v>215</v>
      </c>
      <c r="B528" s="421" t="s">
        <v>246</v>
      </c>
      <c r="C528" s="422" t="s">
        <v>173</v>
      </c>
      <c r="D528" s="417" t="s">
        <v>12</v>
      </c>
      <c r="E528" s="400">
        <f t="shared" ref="E528:E530" si="112">SUM(I528:N528)</f>
        <v>29004.7</v>
      </c>
      <c r="F528" s="59">
        <v>2018</v>
      </c>
      <c r="G528" s="59">
        <v>2019</v>
      </c>
      <c r="H528" s="243">
        <f>SUM(H529:H530)</f>
        <v>29004.7</v>
      </c>
      <c r="I528" s="243">
        <f t="shared" ref="I528:O528" si="113">SUM(I529:I530)</f>
        <v>0</v>
      </c>
      <c r="J528" s="243">
        <f t="shared" si="113"/>
        <v>0</v>
      </c>
      <c r="K528" s="243">
        <f t="shared" si="113"/>
        <v>0</v>
      </c>
      <c r="L528" s="243">
        <f t="shared" si="113"/>
        <v>0</v>
      </c>
      <c r="M528" s="243">
        <f t="shared" si="113"/>
        <v>15469.9</v>
      </c>
      <c r="N528" s="243">
        <f t="shared" si="113"/>
        <v>13534.800000000001</v>
      </c>
      <c r="O528" s="379">
        <f t="shared" si="113"/>
        <v>0</v>
      </c>
      <c r="P528" s="243">
        <v>0</v>
      </c>
      <c r="Q528" s="50"/>
    </row>
    <row r="529" spans="1:17" s="20" customFormat="1" ht="12.5">
      <c r="A529" s="40">
        <v>216</v>
      </c>
      <c r="B529" s="59" t="s">
        <v>14</v>
      </c>
      <c r="C529" s="423"/>
      <c r="D529" s="59"/>
      <c r="E529" s="400">
        <f t="shared" si="112"/>
        <v>25910.5</v>
      </c>
      <c r="F529" s="59"/>
      <c r="G529" s="59"/>
      <c r="H529" s="430">
        <f>SUM(I529:N529)</f>
        <v>25910.5</v>
      </c>
      <c r="I529" s="243">
        <v>0</v>
      </c>
      <c r="J529" s="243">
        <v>0</v>
      </c>
      <c r="K529" s="161">
        <v>0</v>
      </c>
      <c r="L529" s="243">
        <v>0</v>
      </c>
      <c r="M529" s="59">
        <v>13922.8</v>
      </c>
      <c r="N529" s="341">
        <v>11987.7</v>
      </c>
      <c r="O529" s="342">
        <v>0</v>
      </c>
      <c r="P529" s="341">
        <v>0</v>
      </c>
      <c r="Q529" s="50"/>
    </row>
    <row r="530" spans="1:17" s="20" customFormat="1" ht="12.5">
      <c r="A530" s="37">
        <v>217</v>
      </c>
      <c r="B530" s="42" t="s">
        <v>15</v>
      </c>
      <c r="C530" s="424"/>
      <c r="D530" s="42"/>
      <c r="E530" s="400">
        <f t="shared" si="112"/>
        <v>3094.2</v>
      </c>
      <c r="F530" s="42"/>
      <c r="G530" s="42"/>
      <c r="H530" s="340">
        <f>SUM(I530:N530)</f>
        <v>3094.2</v>
      </c>
      <c r="I530" s="341">
        <v>0</v>
      </c>
      <c r="J530" s="341">
        <v>0</v>
      </c>
      <c r="K530" s="161">
        <v>0</v>
      </c>
      <c r="L530" s="341">
        <v>0</v>
      </c>
      <c r="M530" s="42">
        <v>1547.1</v>
      </c>
      <c r="N530" s="341">
        <v>1547.1</v>
      </c>
      <c r="O530" s="342">
        <v>0</v>
      </c>
      <c r="P530" s="341">
        <v>0</v>
      </c>
      <c r="Q530" s="50"/>
    </row>
    <row r="531" spans="1:17">
      <c r="N531" s="15"/>
    </row>
    <row r="532" spans="1:17" ht="18" customHeight="1">
      <c r="N532" s="15"/>
    </row>
    <row r="533" spans="1:17" hidden="1">
      <c r="N533" s="15"/>
    </row>
    <row r="534" spans="1:17" hidden="1">
      <c r="N534" s="15"/>
    </row>
    <row r="535" spans="1:17" hidden="1">
      <c r="N535" s="15"/>
    </row>
    <row r="536" spans="1:17" hidden="1">
      <c r="N536" s="15"/>
    </row>
    <row r="537" spans="1:17" hidden="1">
      <c r="N537" s="15"/>
    </row>
    <row r="538" spans="1:17" hidden="1">
      <c r="N538" s="15"/>
    </row>
    <row r="539" spans="1:17" hidden="1">
      <c r="N539" s="15"/>
    </row>
    <row r="540" spans="1:17" hidden="1">
      <c r="N540" s="15"/>
    </row>
    <row r="541" spans="1:17" hidden="1">
      <c r="N541" s="15"/>
    </row>
    <row r="542" spans="1:17" hidden="1">
      <c r="N542" s="15"/>
    </row>
    <row r="543" spans="1:17" hidden="1">
      <c r="N543" s="15"/>
    </row>
    <row r="544" spans="1:17" hidden="1">
      <c r="N544" s="15"/>
    </row>
    <row r="545" spans="14:14" hidden="1">
      <c r="N545" s="15"/>
    </row>
    <row r="546" spans="14:14" hidden="1">
      <c r="N546" s="15"/>
    </row>
    <row r="547" spans="14:14" hidden="1">
      <c r="N547" s="15"/>
    </row>
    <row r="548" spans="14:14" hidden="1">
      <c r="N548" s="15"/>
    </row>
    <row r="549" spans="14:14" hidden="1">
      <c r="N549" s="15"/>
    </row>
    <row r="550" spans="14:14" hidden="1">
      <c r="N550" s="15"/>
    </row>
    <row r="551" spans="14:14" hidden="1">
      <c r="N551" s="15"/>
    </row>
    <row r="552" spans="14:14" hidden="1">
      <c r="N552" s="15"/>
    </row>
    <row r="553" spans="14:14" hidden="1">
      <c r="N553" s="15"/>
    </row>
    <row r="554" spans="14:14" hidden="1">
      <c r="N554" s="15"/>
    </row>
    <row r="555" spans="14:14" hidden="1">
      <c r="N555" s="15"/>
    </row>
    <row r="556" spans="14:14" hidden="1">
      <c r="N556" s="15"/>
    </row>
    <row r="557" spans="14:14" hidden="1">
      <c r="N557" s="15"/>
    </row>
    <row r="558" spans="14:14" hidden="1">
      <c r="N558" s="15"/>
    </row>
    <row r="559" spans="14:14" hidden="1">
      <c r="N559" s="15"/>
    </row>
    <row r="560" spans="14:14" hidden="1">
      <c r="N560" s="15"/>
    </row>
    <row r="561" spans="14:14" hidden="1">
      <c r="N561" s="15"/>
    </row>
    <row r="562" spans="14:14" hidden="1">
      <c r="N562" s="15"/>
    </row>
    <row r="563" spans="14:14" hidden="1">
      <c r="N563" s="15"/>
    </row>
    <row r="564" spans="14:14" hidden="1">
      <c r="N564" s="15"/>
    </row>
    <row r="565" spans="14:14" hidden="1">
      <c r="N565" s="15"/>
    </row>
    <row r="566" spans="14:14" hidden="1">
      <c r="N566" s="15"/>
    </row>
    <row r="567" spans="14:14" hidden="1">
      <c r="N567" s="15"/>
    </row>
    <row r="568" spans="14:14" hidden="1">
      <c r="N568" s="15"/>
    </row>
    <row r="569" spans="14:14" hidden="1">
      <c r="N569" s="15"/>
    </row>
    <row r="570" spans="14:14" hidden="1">
      <c r="N570" s="15"/>
    </row>
    <row r="571" spans="14:14" hidden="1">
      <c r="N571" s="15"/>
    </row>
    <row r="572" spans="14:14" hidden="1">
      <c r="N572" s="15"/>
    </row>
    <row r="573" spans="14:14" hidden="1">
      <c r="N573" s="15"/>
    </row>
    <row r="574" spans="14:14" hidden="1">
      <c r="N574" s="15"/>
    </row>
    <row r="575" spans="14:14" hidden="1">
      <c r="N575" s="15"/>
    </row>
    <row r="576" spans="14:14" hidden="1">
      <c r="N576" s="15"/>
    </row>
    <row r="577" spans="14:14" hidden="1">
      <c r="N577" s="15"/>
    </row>
    <row r="578" spans="14:14" hidden="1">
      <c r="N578" s="15"/>
    </row>
    <row r="579" spans="14:14" ht="15.75" customHeight="1">
      <c r="N579" s="15"/>
    </row>
    <row r="580" spans="14:14">
      <c r="N580" s="15"/>
    </row>
    <row r="581" spans="14:14">
      <c r="N581" s="15"/>
    </row>
    <row r="582" spans="14:14">
      <c r="N582" s="15"/>
    </row>
    <row r="583" spans="14:14">
      <c r="N583" s="15"/>
    </row>
    <row r="584" spans="14:14">
      <c r="N584" s="15"/>
    </row>
    <row r="585" spans="14:14">
      <c r="N585" s="15"/>
    </row>
    <row r="586" spans="14:14">
      <c r="N586" s="15"/>
    </row>
    <row r="587" spans="14:14">
      <c r="N587" s="15"/>
    </row>
    <row r="588" spans="14:14">
      <c r="N588" s="15"/>
    </row>
    <row r="589" spans="14:14">
      <c r="N589" s="15"/>
    </row>
    <row r="590" spans="14:14">
      <c r="N590" s="15"/>
    </row>
    <row r="591" spans="14:14">
      <c r="N591" s="15"/>
    </row>
    <row r="592" spans="14:14">
      <c r="N592" s="15"/>
    </row>
    <row r="593" spans="14:14">
      <c r="N593" s="15"/>
    </row>
    <row r="594" spans="14:14">
      <c r="N594" s="15"/>
    </row>
    <row r="595" spans="14:14">
      <c r="N595" s="15"/>
    </row>
    <row r="596" spans="14:14">
      <c r="N596" s="15"/>
    </row>
    <row r="597" spans="14:14">
      <c r="N597" s="15"/>
    </row>
    <row r="598" spans="14:14">
      <c r="N598" s="15"/>
    </row>
    <row r="599" spans="14:14">
      <c r="N599" s="15"/>
    </row>
    <row r="600" spans="14:14">
      <c r="N600" s="15"/>
    </row>
    <row r="601" spans="14:14">
      <c r="N601" s="15"/>
    </row>
    <row r="602" spans="14:14">
      <c r="N602" s="15"/>
    </row>
    <row r="603" spans="14:14">
      <c r="N603" s="15"/>
    </row>
    <row r="604" spans="14:14">
      <c r="N604" s="15"/>
    </row>
    <row r="605" spans="14:14">
      <c r="N605" s="15"/>
    </row>
    <row r="606" spans="14:14">
      <c r="N606" s="15"/>
    </row>
    <row r="607" spans="14:14">
      <c r="N607" s="15"/>
    </row>
    <row r="608" spans="14:14">
      <c r="N608" s="15"/>
    </row>
    <row r="609" spans="14:14">
      <c r="N609" s="15"/>
    </row>
    <row r="610" spans="14:14">
      <c r="N610" s="15"/>
    </row>
    <row r="611" spans="14:14">
      <c r="N611" s="15"/>
    </row>
    <row r="612" spans="14:14">
      <c r="N612" s="15"/>
    </row>
    <row r="613" spans="14:14">
      <c r="N613" s="15"/>
    </row>
    <row r="614" spans="14:14">
      <c r="N614" s="15"/>
    </row>
    <row r="615" spans="14:14">
      <c r="N615" s="15"/>
    </row>
    <row r="616" spans="14:14">
      <c r="N616" s="15"/>
    </row>
    <row r="617" spans="14:14">
      <c r="N617" s="15"/>
    </row>
    <row r="618" spans="14:14">
      <c r="N618" s="15"/>
    </row>
    <row r="619" spans="14:14">
      <c r="N619" s="15"/>
    </row>
  </sheetData>
  <mergeCells count="20">
    <mergeCell ref="I1:M1"/>
    <mergeCell ref="B16:M16"/>
    <mergeCell ref="B28:M28"/>
    <mergeCell ref="B396:M396"/>
    <mergeCell ref="C7:L7"/>
    <mergeCell ref="C6:L6"/>
    <mergeCell ref="I2:P5"/>
    <mergeCell ref="C8:L8"/>
    <mergeCell ref="C513:L513"/>
    <mergeCell ref="B471:M471"/>
    <mergeCell ref="A9:A10"/>
    <mergeCell ref="B9:B10"/>
    <mergeCell ref="C9:C10"/>
    <mergeCell ref="D9:D10"/>
    <mergeCell ref="E9:E10"/>
    <mergeCell ref="F9:G9"/>
    <mergeCell ref="B415:M415"/>
    <mergeCell ref="B39:M39"/>
    <mergeCell ref="H9:P9"/>
    <mergeCell ref="B57:P57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E9"/>
  <sheetViews>
    <sheetView showGridLines="0" workbookViewId="0"/>
  </sheetViews>
  <sheetFormatPr defaultRowHeight="12.5"/>
  <cols>
    <col min="1" max="1" width="1.1796875" customWidth="1"/>
    <col min="2" max="2" width="64.453125" customWidth="1"/>
    <col min="3" max="3" width="1.54296875" customWidth="1"/>
    <col min="4" max="4" width="5.54296875" customWidth="1"/>
    <col min="5" max="5" width="16" customWidth="1"/>
  </cols>
  <sheetData>
    <row r="1" spans="2:5" ht="26">
      <c r="B1" s="3" t="s">
        <v>197</v>
      </c>
      <c r="C1" s="4"/>
      <c r="D1" s="8"/>
      <c r="E1" s="8"/>
    </row>
    <row r="2" spans="2:5" ht="13">
      <c r="B2" s="3" t="s">
        <v>198</v>
      </c>
      <c r="C2" s="4"/>
      <c r="D2" s="8"/>
      <c r="E2" s="8"/>
    </row>
    <row r="3" spans="2:5">
      <c r="B3" s="2"/>
      <c r="C3" s="2"/>
      <c r="D3" s="9"/>
      <c r="E3" s="9"/>
    </row>
    <row r="4" spans="2:5" ht="37.5">
      <c r="B4" s="5" t="s">
        <v>199</v>
      </c>
      <c r="C4" s="2"/>
      <c r="D4" s="9"/>
      <c r="E4" s="9"/>
    </row>
    <row r="5" spans="2:5">
      <c r="B5" s="2"/>
      <c r="C5" s="2"/>
      <c r="D5" s="9"/>
      <c r="E5" s="9"/>
    </row>
    <row r="6" spans="2:5" ht="26">
      <c r="B6" s="3" t="s">
        <v>200</v>
      </c>
      <c r="C6" s="4"/>
      <c r="D6" s="8"/>
      <c r="E6" s="10" t="s">
        <v>201</v>
      </c>
    </row>
    <row r="7" spans="2:5" ht="13" thickBot="1">
      <c r="B7" s="2"/>
      <c r="C7" s="2"/>
      <c r="D7" s="9"/>
      <c r="E7" s="9"/>
    </row>
    <row r="8" spans="2:5" ht="38" thickBot="1">
      <c r="B8" s="6" t="s">
        <v>202</v>
      </c>
      <c r="C8" s="7"/>
      <c r="D8" s="11"/>
      <c r="E8" s="12">
        <v>46</v>
      </c>
    </row>
    <row r="9" spans="2:5">
      <c r="B9" s="2"/>
      <c r="C9" s="2"/>
      <c r="D9" s="9"/>
      <c r="E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2020-02-06T13:05:03Z</cp:lastPrinted>
  <dcterms:created xsi:type="dcterms:W3CDTF">1996-10-08T23:32:33Z</dcterms:created>
  <dcterms:modified xsi:type="dcterms:W3CDTF">2020-02-06T13:14:22Z</dcterms:modified>
</cp:coreProperties>
</file>